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s\CLam\christine lam\Projection Templates\Projection 2023-24\Calculator\"/>
    </mc:Choice>
  </mc:AlternateContent>
  <xr:revisionPtr revIDLastSave="0" documentId="13_ncr:1_{3D2873DE-5715-43A9-A4EE-DEEF86E5F146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Tables!$A$3:$AI$350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Tables!$J$3:$J$147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4" l="1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C223" i="7" l="1"/>
  <c r="L290" i="7"/>
  <c r="L289" i="7"/>
  <c r="L288" i="7"/>
  <c r="F222" i="7" l="1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H350" i="7" l="1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0" i="7"/>
  <c r="H289" i="7"/>
  <c r="H288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W12" i="4" l="1"/>
  <c r="W9" i="4"/>
  <c r="N12" i="4" l="1"/>
  <c r="S12" i="4"/>
  <c r="L12" i="4" s="1"/>
  <c r="R12" i="4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0" i="7"/>
  <c r="J289" i="7"/>
  <c r="J288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C254" i="7" l="1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S9" i="4" l="1"/>
  <c r="R9" i="4"/>
  <c r="T9" i="4" l="1"/>
  <c r="G32" i="6"/>
  <c r="C290" i="7"/>
  <c r="C289" i="7"/>
  <c r="C288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50" i="7" l="1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85" i="7" l="1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U12" i="4" l="1"/>
  <c r="V12" i="4" s="1"/>
  <c r="U9" i="4"/>
  <c r="V9" i="4" l="1"/>
  <c r="D9" i="4" s="1"/>
  <c r="E9" i="4"/>
  <c r="C16" i="6" s="1"/>
  <c r="M12" i="4"/>
  <c r="H12" i="4" s="1"/>
  <c r="K12" i="4"/>
  <c r="H21" i="6" s="1"/>
  <c r="J12" i="4"/>
  <c r="H20" i="6" s="1"/>
  <c r="D12" i="4"/>
  <c r="H15" i="6" s="1"/>
  <c r="F9" i="4" l="1"/>
  <c r="C17" i="6" s="1"/>
  <c r="G9" i="4"/>
  <c r="C18" i="6" s="1"/>
  <c r="J9" i="4"/>
  <c r="C20" i="6" s="1"/>
  <c r="K9" i="4"/>
  <c r="C21" i="6" s="1"/>
  <c r="H9" i="4"/>
  <c r="C19" i="6" s="1"/>
  <c r="C15" i="6"/>
  <c r="H19" i="6"/>
  <c r="H23" i="6"/>
  <c r="O12" i="4" l="1"/>
  <c r="P12" i="4" s="1"/>
  <c r="H10" i="6" s="1"/>
  <c r="H25" i="6" l="1"/>
  <c r="C22" i="6"/>
  <c r="O9" i="4" l="1"/>
  <c r="P9" i="4" s="1"/>
  <c r="C10" i="6" s="1"/>
  <c r="C25" i="6" l="1"/>
</calcChain>
</file>

<file path=xl/sharedStrings.xml><?xml version="1.0" encoding="utf-8"?>
<sst xmlns="http://schemas.openxmlformats.org/spreadsheetml/2006/main" count="508" uniqueCount="102">
  <si>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</si>
  <si>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</si>
  <si>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</si>
  <si>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</si>
  <si>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</si>
  <si>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</si>
  <si>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</si>
  <si>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</si>
  <si>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</si>
  <si>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</si>
  <si>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</si>
  <si>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</si>
  <si>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</si>
  <si>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</si>
  <si>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</si>
  <si>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</si>
  <si>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</si>
  <si>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</si>
  <si>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</si>
  <si>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</si>
  <si>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</si>
  <si>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</si>
  <si>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</si>
  <si>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</si>
  <si>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</si>
  <si>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</si>
  <si>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</si>
  <si>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</si>
  <si>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</si>
  <si>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</si>
  <si>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</si>
  <si>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</si>
  <si>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</si>
  <si>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</si>
  <si>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</si>
  <si>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</si>
  <si>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</si>
  <si>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</si>
  <si>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</si>
  <si>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</si>
  <si>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</si>
  <si>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</si>
  <si>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</si>
  <si>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</si>
  <si>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</si>
  <si>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</si>
  <si>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</si>
  <si>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</si>
  <si>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</si>
  <si>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</si>
  <si>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</si>
  <si>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</si>
  <si>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</si>
  <si>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</si>
  <si>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</si>
  <si>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</si>
  <si>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</si>
  <si>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</si>
  <si>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</si>
  <si>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</si>
  <si>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</si>
  <si>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</si>
  <si>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</si>
  <si>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</si>
  <si>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</si>
  <si>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</si>
  <si>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</si>
  <si>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</si>
  <si>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</si>
  <si>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</si>
  <si>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</si>
  <si>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</si>
  <si>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</si>
  <si>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</si>
  <si>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</si>
  <si>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</si>
  <si>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</si>
  <si>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Academic Management</t>
  </si>
  <si>
    <t>Classified Management</t>
  </si>
  <si>
    <t>AM</t>
  </si>
  <si>
    <t>CM</t>
  </si>
  <si>
    <t>All Other Units</t>
  </si>
  <si>
    <t>Original</t>
  </si>
  <si>
    <t>FY 20-21</t>
  </si>
  <si>
    <t>Range</t>
  </si>
  <si>
    <t>Unit</t>
  </si>
  <si>
    <t>Adjust Salary</t>
  </si>
  <si>
    <t># Months</t>
  </si>
  <si>
    <t>CSEA 262 (Unit A)</t>
  </si>
  <si>
    <t>CSEA 651 (Unit B)</t>
  </si>
  <si>
    <t>FY 21-22 (All with 2.31%)</t>
  </si>
  <si>
    <t>CURRENT CIL (HEALTH &amp; WELFARE) RATES 22-23</t>
  </si>
  <si>
    <t>FY 22-23 (All with 5.07%)</t>
  </si>
  <si>
    <t>FY 22-23 (3.28% UA and CO) 12.14.22</t>
  </si>
  <si>
    <t>FY 22-23 (6.56% UA and CO) 4.20.23</t>
  </si>
  <si>
    <t>FY 22-23 (6.56% All) 5.10.23</t>
  </si>
  <si>
    <t>FY 2023-24
FTE)</t>
  </si>
  <si>
    <t>Note: per May 10, 2023 Board Agdena, Home Technology will be part of salary schedule</t>
  </si>
  <si>
    <t>lucky</t>
  </si>
  <si>
    <t>FY 23-24 (4.11% UA, UB, CO, MN) 4.23.24</t>
  </si>
  <si>
    <t>Revised 4.23.24 (included 4.11% in CSEA 262, CSEA 651, Confidential, and Management)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</si>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</sst>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6" fontId="9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/>
    <xf numFmtId="0" fontId="0" fillId="0" borderId="3" xfId="0" applyBorder="1"/>
    <xf numFmtId="0" fontId="0" fillId="0" borderId="4" xfId="0" applyBorder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17" fontId="2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/>
    <xf numFmtId="167" fontId="10" fillId="0" borderId="0" xfId="4" applyNumberFormat="1" applyFont="1"/>
    <xf numFmtId="166" fontId="10" fillId="0" borderId="0" xfId="4" applyFont="1"/>
    <xf numFmtId="166" fontId="9" fillId="0" borderId="0" xfId="4"/>
    <xf numFmtId="43" fontId="0" fillId="0" borderId="0" xfId="5" applyFont="1"/>
    <xf numFmtId="166" fontId="11" fillId="0" borderId="0" xfId="4" applyFont="1"/>
    <xf numFmtId="1" fontId="11" fillId="0" borderId="0" xfId="4" applyNumberFormat="1" applyFont="1"/>
    <xf numFmtId="43" fontId="10" fillId="0" borderId="0" xfId="5" applyFont="1" applyProtection="1"/>
    <xf numFmtId="1" fontId="11" fillId="0" borderId="9" xfId="4" applyNumberFormat="1" applyFont="1" applyBorder="1"/>
    <xf numFmtId="0" fontId="8" fillId="0" borderId="0" xfId="0" applyFont="1" applyAlignment="1">
      <alignment horizontal="center"/>
    </xf>
    <xf numFmtId="43" fontId="10" fillId="0" borderId="0" xfId="1" applyFont="1" applyProtection="1"/>
    <xf numFmtId="43" fontId="1" fillId="0" borderId="0" xfId="5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4" fillId="0" borderId="19" xfId="0" applyFont="1" applyBorder="1" applyAlignment="1" applyProtection="1">
      <alignment horizontal="center"/>
      <protection locked="0"/>
    </xf>
    <xf numFmtId="10" fontId="14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5" fillId="6" borderId="0" xfId="0" applyFont="1" applyFill="1" applyAlignment="1">
      <alignment horizontal="right"/>
    </xf>
    <xf numFmtId="0" fontId="1" fillId="6" borderId="5" xfId="0" applyFont="1" applyFill="1" applyBorder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/>
    <xf numFmtId="164" fontId="1" fillId="6" borderId="7" xfId="0" applyNumberFormat="1" applyFont="1" applyFill="1" applyBorder="1"/>
    <xf numFmtId="164" fontId="1" fillId="6" borderId="0" xfId="0" applyNumberFormat="1" applyFont="1" applyFill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4" fillId="0" borderId="0" xfId="3" applyFont="1"/>
    <xf numFmtId="0" fontId="19" fillId="0" borderId="0" xfId="0" applyFont="1"/>
    <xf numFmtId="0" fontId="14" fillId="0" borderId="21" xfId="3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43" fontId="10" fillId="3" borderId="0" xfId="5" applyFont="1" applyFill="1" applyProtection="1"/>
    <xf numFmtId="43" fontId="9" fillId="0" borderId="0" xfId="1" applyFont="1"/>
    <xf numFmtId="43" fontId="12" fillId="0" borderId="0" xfId="1" applyFont="1" applyFill="1" applyProtection="1"/>
    <xf numFmtId="0" fontId="23" fillId="0" borderId="0" xfId="0" applyFont="1"/>
    <xf numFmtId="0" fontId="14" fillId="0" borderId="18" xfId="0" applyFont="1" applyBorder="1" applyAlignment="1">
      <alignment vertical="center"/>
    </xf>
    <xf numFmtId="0" fontId="8" fillId="0" borderId="19" xfId="0" applyFont="1" applyBorder="1"/>
    <xf numFmtId="0" fontId="14" fillId="0" borderId="18" xfId="0" applyFont="1" applyBorder="1"/>
    <xf numFmtId="0" fontId="14" fillId="0" borderId="0" xfId="3" applyFont="1" applyAlignment="1">
      <alignment vertical="center"/>
    </xf>
    <xf numFmtId="0" fontId="8" fillId="0" borderId="20" xfId="0" applyFont="1" applyBorder="1"/>
    <xf numFmtId="0" fontId="14" fillId="0" borderId="1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8" fillId="0" borderId="11" xfId="0" applyFont="1" applyBorder="1"/>
    <xf numFmtId="0" fontId="14" fillId="0" borderId="12" xfId="0" applyFont="1" applyBorder="1"/>
    <xf numFmtId="0" fontId="8" fillId="0" borderId="21" xfId="0" applyFont="1" applyBorder="1"/>
    <xf numFmtId="0" fontId="8" fillId="0" borderId="13" xfId="0" applyFont="1" applyBorder="1"/>
    <xf numFmtId="0" fontId="14" fillId="4" borderId="16" xfId="0" applyFont="1" applyFill="1" applyBorder="1"/>
    <xf numFmtId="0" fontId="15" fillId="4" borderId="17" xfId="0" applyFont="1" applyFill="1" applyBorder="1" applyAlignment="1">
      <alignment horizontal="center"/>
    </xf>
    <xf numFmtId="0" fontId="14" fillId="4" borderId="18" xfId="0" applyFont="1" applyFill="1" applyBorder="1"/>
    <xf numFmtId="0" fontId="14" fillId="4" borderId="12" xfId="0" applyFont="1" applyFill="1" applyBorder="1"/>
    <xf numFmtId="0" fontId="14" fillId="3" borderId="16" xfId="0" applyFont="1" applyFill="1" applyBorder="1"/>
    <xf numFmtId="0" fontId="15" fillId="3" borderId="17" xfId="0" applyFont="1" applyFill="1" applyBorder="1" applyAlignment="1">
      <alignment horizontal="center"/>
    </xf>
    <xf numFmtId="0" fontId="14" fillId="3" borderId="18" xfId="0" applyFont="1" applyFill="1" applyBorder="1"/>
    <xf numFmtId="0" fontId="14" fillId="3" borderId="12" xfId="0" applyFont="1" applyFill="1" applyBorder="1"/>
    <xf numFmtId="0" fontId="14" fillId="6" borderId="10" xfId="0" applyFont="1" applyFill="1" applyBorder="1"/>
    <xf numFmtId="0" fontId="14" fillId="6" borderId="11" xfId="0" applyFont="1" applyFill="1" applyBorder="1" applyAlignment="1">
      <alignment horizontal="center"/>
    </xf>
    <xf numFmtId="0" fontId="15" fillId="6" borderId="12" xfId="0" applyFont="1" applyFill="1" applyBorder="1"/>
    <xf numFmtId="169" fontId="14" fillId="0" borderId="19" xfId="1" applyNumberFormat="1" applyFont="1" applyBorder="1" applyAlignment="1" applyProtection="1">
      <alignment horizontal="center"/>
    </xf>
    <xf numFmtId="41" fontId="14" fillId="0" borderId="19" xfId="1" applyNumberFormat="1" applyFont="1" applyBorder="1" applyAlignment="1" applyProtection="1">
      <alignment horizontal="center"/>
    </xf>
    <xf numFmtId="169" fontId="14" fillId="6" borderId="11" xfId="0" applyNumberFormat="1" applyFont="1" applyFill="1" applyBorder="1" applyAlignment="1">
      <alignment horizontal="center"/>
    </xf>
    <xf numFmtId="169" fontId="15" fillId="6" borderId="13" xfId="0" applyNumberFormat="1" applyFont="1" applyFill="1" applyBorder="1" applyAlignment="1">
      <alignment horizontal="right"/>
    </xf>
    <xf numFmtId="0" fontId="22" fillId="0" borderId="0" xfId="0" applyFont="1"/>
    <xf numFmtId="4" fontId="21" fillId="0" borderId="0" xfId="0" applyNumberFormat="1" applyFont="1"/>
    <xf numFmtId="43" fontId="0" fillId="0" borderId="0" xfId="1" applyFont="1"/>
    <xf numFmtId="0" fontId="15" fillId="6" borderId="12" xfId="0" applyFont="1" applyFill="1" applyBorder="1" applyAlignment="1">
      <alignment wrapText="1"/>
    </xf>
    <xf numFmtId="168" fontId="15" fillId="6" borderId="13" xfId="0" applyNumberFormat="1" applyFont="1" applyFill="1" applyBorder="1" applyAlignment="1">
      <alignment horizontal="center" vertical="top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6" borderId="12" xfId="0" applyFont="1" applyFill="1" applyBorder="1" applyAlignment="1">
      <alignment vertical="center" wrapText="1"/>
    </xf>
    <xf numFmtId="168" fontId="24" fillId="6" borderId="13" xfId="0" applyNumberFormat="1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4" fillId="7" borderId="14" xfId="0" applyFont="1" applyFill="1" applyBorder="1" applyAlignment="1">
      <alignment horizontal="right"/>
    </xf>
    <xf numFmtId="0" fontId="18" fillId="0" borderId="0" xfId="0" applyFont="1"/>
    <xf numFmtId="0" fontId="18" fillId="0" borderId="19" xfId="0" applyFont="1" applyBorder="1"/>
    <xf numFmtId="0" fontId="14" fillId="5" borderId="14" xfId="0" applyFont="1" applyFill="1" applyBorder="1" applyAlignment="1">
      <alignment horizontal="right"/>
    </xf>
    <xf numFmtId="0" fontId="15" fillId="5" borderId="14" xfId="0" applyFont="1" applyFill="1" applyBorder="1" applyAlignment="1">
      <alignment horizontal="right" vertical="center" wrapText="1"/>
    </xf>
    <xf numFmtId="0" fontId="15" fillId="5" borderId="15" xfId="0" applyFont="1" applyFill="1" applyBorder="1" applyAlignment="1">
      <alignment horizontal="right" vertical="center" wrapText="1"/>
    </xf>
    <xf numFmtId="0" fontId="15" fillId="7" borderId="14" xfId="0" applyFont="1" applyFill="1" applyBorder="1" applyAlignment="1">
      <alignment horizontal="right" vertical="center" wrapText="1"/>
    </xf>
    <xf numFmtId="0" fontId="15" fillId="7" borderId="15" xfId="0" applyFont="1" applyFill="1" applyBorder="1" applyAlignment="1">
      <alignment horizontal="right" vertical="center" wrapText="1"/>
    </xf>
    <xf numFmtId="0" fontId="20" fillId="0" borderId="0" xfId="7" applyBorder="1" applyAlignment="1" applyProtection="1"/>
    <xf numFmtId="0" fontId="19" fillId="0" borderId="0" xfId="0" applyFont="1" applyAlignment="1">
      <alignment horizontal="right" wrapText="1"/>
    </xf>
    <xf numFmtId="0" fontId="4" fillId="2" borderId="3" xfId="0" applyFont="1" applyFill="1" applyBorder="1"/>
    <xf numFmtId="0" fontId="4" fillId="2" borderId="4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8" fillId="0" borderId="2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right" vertical="center" wrapText="1"/>
    </xf>
    <xf numFmtId="0" fontId="14" fillId="5" borderId="15" xfId="0" applyFont="1" applyFill="1" applyBorder="1" applyAlignment="1">
      <alignment horizontal="left"/>
    </xf>
    <xf numFmtId="9" fontId="14" fillId="7" borderId="15" xfId="0" applyNumberFormat="1" applyFont="1" applyFill="1" applyBorder="1" applyAlignment="1">
      <alignment horizontal="left" vertical="center"/>
    </xf>
    <xf numFmtId="43" fontId="0" fillId="0" borderId="0" xfId="0" applyNumberFormat="1"/>
    <xf numFmtId="3" fontId="2" fillId="0" borderId="0" xfId="0" applyNumberFormat="1" applyFont="1"/>
    <xf numFmtId="43" fontId="0" fillId="0" borderId="0" xfId="1" applyFont="1" applyFill="1"/>
    <xf numFmtId="43" fontId="10" fillId="0" borderId="0" xfId="5" applyFont="1" applyFill="1" applyProtection="1"/>
    <xf numFmtId="43" fontId="10" fillId="0" borderId="0" xfId="1" applyFont="1" applyFill="1" applyProtection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 wrapText="1"/>
    </xf>
    <xf numFmtId="0" fontId="27" fillId="0" borderId="0" xfId="0" applyFont="1"/>
    <xf numFmtId="0" fontId="28" fillId="0" borderId="0" xfId="0" applyFont="1"/>
    <xf numFmtId="0" fontId="29" fillId="0" borderId="0" xfId="7" applyFont="1" applyBorder="1" applyAlignment="1" applyProtection="1">
      <alignment horizontal="left"/>
    </xf>
    <xf numFmtId="0" fontId="29" fillId="0" borderId="0" xfId="7" applyFont="1" applyBorder="1" applyAlignment="1" applyProtection="1">
      <alignment horizontal="right"/>
    </xf>
    <xf numFmtId="0" fontId="29" fillId="0" borderId="0" xfId="7" applyFont="1" applyBorder="1" applyAlignment="1" applyProtection="1"/>
    <xf numFmtId="0" fontId="26" fillId="0" borderId="0" xfId="0" applyFont="1"/>
    <xf numFmtId="165" fontId="30" fillId="0" borderId="0" xfId="1" applyNumberFormat="1" applyFont="1"/>
    <xf numFmtId="166" fontId="10" fillId="0" borderId="0" xfId="4" applyFont="1" applyAlignment="1">
      <alignment wrapText="1"/>
    </xf>
    <xf numFmtId="43" fontId="11" fillId="0" borderId="0" xfId="5" applyFont="1" applyAlignment="1" applyProtection="1">
      <alignment horizontal="center" wrapText="1"/>
    </xf>
    <xf numFmtId="43" fontId="11" fillId="0" borderId="0" xfId="1" applyFont="1" applyAlignment="1" applyProtection="1">
      <alignment horizontal="center" wrapText="1"/>
    </xf>
    <xf numFmtId="43" fontId="9" fillId="0" borderId="0" xfId="1" applyFont="1" applyAlignment="1">
      <alignment wrapText="1"/>
    </xf>
    <xf numFmtId="166" fontId="9" fillId="0" borderId="0" xfId="4" applyAlignment="1">
      <alignment wrapText="1"/>
    </xf>
    <xf numFmtId="166" fontId="11" fillId="0" borderId="0" xfId="4" applyFont="1" applyAlignment="1">
      <alignment horizontal="center" wrapText="1"/>
    </xf>
    <xf numFmtId="43" fontId="0" fillId="0" borderId="0" xfId="5" applyFont="1" applyFill="1"/>
    <xf numFmtId="43" fontId="1" fillId="0" borderId="0" xfId="5" applyFont="1" applyFill="1"/>
    <xf numFmtId="43" fontId="11" fillId="0" borderId="0" xfId="5" applyFont="1" applyFill="1" applyAlignment="1" applyProtection="1">
      <alignment horizontal="center" wrapText="1"/>
    </xf>
    <xf numFmtId="43" fontId="2" fillId="0" borderId="0" xfId="1" applyFont="1" applyFill="1" applyProtection="1"/>
    <xf numFmtId="166" fontId="10" fillId="0" borderId="0" xfId="4" applyFont="1" applyFill="1"/>
    <xf numFmtId="10" fontId="0" fillId="0" borderId="0" xfId="2" applyNumberFormat="1" applyFont="1"/>
  </cellXfs>
  <cellStyles count="8">
    <cellStyle name="Comma" xfId="1" builtinId="3"/>
    <cellStyle name="Comma 2" xfId="5" xr:uid="{00000000-0005-0000-0000-000001000000}"/>
    <cellStyle name="Hyperlink" xfId="7" builtinId="8"/>
    <cellStyle name="Normal" xfId="0" builtinId="0"/>
    <cellStyle name="Normal 2" xfId="3" xr:uid="{00000000-0005-0000-0000-000004000000}"/>
    <cellStyle name="Normal 3" xfId="4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showGridLines="0" tabSelected="1" zoomScaleNormal="100" workbookViewId="0">
      <selection activeCell="G35" sqref="G35"/>
    </sheetView>
  </sheetViews>
  <sheetFormatPr defaultColWidth="9.140625" defaultRowHeight="15.75"/>
  <cols>
    <col min="1" max="1" width="7.28515625" style="30" customWidth="1"/>
    <col min="2" max="2" width="40.42578125" style="30" customWidth="1"/>
    <col min="3" max="3" width="23" style="39" customWidth="1"/>
    <col min="4" max="4" width="7.28515625" style="30" customWidth="1"/>
    <col min="5" max="5" width="2.42578125" style="42" customWidth="1"/>
    <col min="6" max="6" width="2.28515625" style="30" customWidth="1"/>
    <col min="7" max="7" width="40.5703125" style="30" customWidth="1"/>
    <col min="8" max="8" width="23" style="30" customWidth="1"/>
    <col min="9" max="9" width="1.7109375" style="30" customWidth="1"/>
    <col min="10" max="16384" width="9.140625" style="30"/>
  </cols>
  <sheetData>
    <row r="1" spans="2:11" s="46" customFormat="1" ht="78" customHeight="1" thickBot="1">
      <c r="B1" s="142" t="s">
        <v>72</v>
      </c>
      <c r="C1" s="141" t="s">
        <v>96</v>
      </c>
      <c r="D1" s="124"/>
      <c r="E1" s="124"/>
      <c r="F1" s="125"/>
      <c r="G1" s="142" t="s">
        <v>73</v>
      </c>
      <c r="H1" s="141" t="s">
        <v>96</v>
      </c>
    </row>
    <row r="2" spans="2:11" ht="10.5" customHeight="1" thickBot="1"/>
    <row r="3" spans="2:11" s="43" customFormat="1" ht="18.75" thickBot="1">
      <c r="B3" s="126" t="s">
        <v>65</v>
      </c>
      <c r="C3" s="143" t="s">
        <v>64</v>
      </c>
      <c r="E3" s="42"/>
      <c r="F3" s="42"/>
      <c r="G3" s="123" t="s">
        <v>66</v>
      </c>
      <c r="H3" s="144">
        <v>0.5</v>
      </c>
    </row>
    <row r="4" spans="2:11" s="43" customFormat="1" ht="18.75" thickTop="1">
      <c r="B4" s="93" t="s">
        <v>31</v>
      </c>
      <c r="C4" s="94" t="s">
        <v>32</v>
      </c>
      <c r="G4" s="97" t="s">
        <v>31</v>
      </c>
      <c r="H4" s="98" t="s">
        <v>32</v>
      </c>
    </row>
    <row r="5" spans="2:11" s="43" customFormat="1" ht="18">
      <c r="B5" s="95" t="s">
        <v>48</v>
      </c>
      <c r="C5" s="48" t="s">
        <v>34</v>
      </c>
      <c r="G5" s="99" t="s">
        <v>48</v>
      </c>
      <c r="H5" s="48" t="s">
        <v>34</v>
      </c>
    </row>
    <row r="6" spans="2:11" s="43" customFormat="1" ht="18">
      <c r="B6" s="95" t="s">
        <v>44</v>
      </c>
      <c r="C6" s="48">
        <v>39</v>
      </c>
      <c r="G6" s="99" t="s">
        <v>44</v>
      </c>
      <c r="H6" s="48">
        <v>39</v>
      </c>
    </row>
    <row r="7" spans="2:11" s="43" customFormat="1" ht="18">
      <c r="B7" s="95" t="s">
        <v>43</v>
      </c>
      <c r="C7" s="48">
        <v>12</v>
      </c>
      <c r="G7" s="99" t="s">
        <v>43</v>
      </c>
      <c r="H7" s="48">
        <v>12</v>
      </c>
    </row>
    <row r="8" spans="2:11" s="43" customFormat="1" ht="18.75" thickBot="1">
      <c r="B8" s="96" t="s">
        <v>45</v>
      </c>
      <c r="C8" s="49">
        <v>1</v>
      </c>
      <c r="D8" s="81">
        <f>+C8*100</f>
        <v>100</v>
      </c>
      <c r="E8" s="47"/>
      <c r="G8" s="100" t="s">
        <v>45</v>
      </c>
      <c r="H8" s="49">
        <v>0.47499999999999998</v>
      </c>
      <c r="I8" s="47">
        <f>+H8*100</f>
        <v>47.5</v>
      </c>
      <c r="J8" s="47" t="str">
        <f>IF(H8&lt;50%," ","FTE must be less than 50%")</f>
        <v xml:space="preserve"> </v>
      </c>
      <c r="K8" s="73"/>
    </row>
    <row r="9" spans="2:11" s="43" customFormat="1" ht="9" customHeight="1">
      <c r="B9" s="101"/>
      <c r="C9" s="102"/>
      <c r="G9" s="101"/>
      <c r="H9" s="102"/>
    </row>
    <row r="10" spans="2:11" s="43" customFormat="1" ht="36.75" thickBot="1">
      <c r="B10" s="111" t="s">
        <v>59</v>
      </c>
      <c r="C10" s="112">
        <f>+'CURRENT BENEFITS - ROUNDING'!P9</f>
        <v>96471</v>
      </c>
      <c r="G10" s="111" t="s">
        <v>59</v>
      </c>
      <c r="H10" s="112">
        <f>+'CURRENT BENEFITS - ROUNDING'!P12</f>
        <v>28626</v>
      </c>
      <c r="I10" s="73"/>
      <c r="J10" s="73"/>
      <c r="K10" s="73"/>
    </row>
    <row r="11" spans="2:11" s="113" customFormat="1" ht="60" hidden="1" customHeight="1" thickBot="1">
      <c r="B11" s="115" t="s">
        <v>60</v>
      </c>
      <c r="C11" s="116">
        <f>VLOOKUP(C5,'CURRENT BENEFITS - ROUNDING'!$A$27:$H$30,8,FALSE)</f>
        <v>0</v>
      </c>
      <c r="G11" s="115" t="s">
        <v>60</v>
      </c>
      <c r="H11" s="116">
        <f>IF(H5="UA",400,0)</f>
        <v>0</v>
      </c>
      <c r="I11" s="114"/>
      <c r="J11" s="114"/>
      <c r="K11" s="114"/>
    </row>
    <row r="12" spans="2:11" s="43" customFormat="1" ht="10.5" customHeight="1">
      <c r="C12" s="45"/>
    </row>
    <row r="13" spans="2:11" s="43" customFormat="1" ht="61.5" hidden="1" customHeight="1" thickBot="1">
      <c r="B13" s="127" t="str">
        <f>CONCATENATE(VLOOKUP(C5,$B$37:$C$42,2,FALSE)," Position"," at Range ",C6," Step 3,",C7," Months at ",D8,"% FTE, Salary and Benefits")</f>
        <v>CSEA 651 (Unit B) Position at Range 39 Step 3,12 Months at 100% FTE, Salary and Benefits</v>
      </c>
      <c r="C13" s="128"/>
      <c r="G13" s="129" t="str">
        <f>CONCATENATE(VLOOKUP(H5,$B$37:$C$42,2,FALSE)," Position"," at Range ",H6," Step 3,",H7," Months at ",I8,"% FTE, Salary and Benefits")</f>
        <v>CSEA 651 (Unit B) Position at Range 39 Step 3,12 Months at 47.5% FTE, Salary and Benefits</v>
      </c>
      <c r="H13" s="130"/>
    </row>
    <row r="14" spans="2:11" s="43" customFormat="1" ht="30.6" hidden="1" customHeight="1" thickTop="1">
      <c r="B14" s="93" t="s">
        <v>31</v>
      </c>
      <c r="C14" s="94" t="s">
        <v>101</v>
      </c>
      <c r="G14" s="97" t="s">
        <v>31</v>
      </c>
      <c r="H14" s="98" t="s">
        <v>101</v>
      </c>
    </row>
    <row r="15" spans="2:11" s="43" customFormat="1" ht="20.25" hidden="1" customHeight="1">
      <c r="B15" s="95" t="s">
        <v>53</v>
      </c>
      <c r="C15" s="104">
        <f>+'CURRENT BENEFITS - ROUNDING'!D9</f>
        <v>56575</v>
      </c>
      <c r="G15" s="99" t="s">
        <v>53</v>
      </c>
      <c r="H15" s="104">
        <f>+'CURRENT BENEFITS - ROUNDING'!D12</f>
        <v>26926</v>
      </c>
    </row>
    <row r="16" spans="2:11" s="43" customFormat="1" ht="20.25" hidden="1" customHeight="1">
      <c r="B16" s="95" t="s">
        <v>1</v>
      </c>
      <c r="C16" s="105">
        <f>+'CURRENT BENEFITS - ROUNDING'!E9</f>
        <v>0</v>
      </c>
      <c r="G16" s="99" t="s">
        <v>1</v>
      </c>
      <c r="H16" s="105">
        <f>+'CURRENT BENEFITS - ROUNDING'!E12</f>
        <v>0</v>
      </c>
    </row>
    <row r="17" spans="2:8" s="43" customFormat="1" ht="20.25" hidden="1" customHeight="1">
      <c r="B17" s="95" t="s">
        <v>2</v>
      </c>
      <c r="C17" s="105">
        <f>+'CURRENT BENEFITS - ROUNDING'!F9</f>
        <v>15094</v>
      </c>
      <c r="G17" s="99" t="s">
        <v>2</v>
      </c>
      <c r="H17" s="105">
        <f>+'CURRENT BENEFITS - ROUNDING'!F12</f>
        <v>0</v>
      </c>
    </row>
    <row r="18" spans="2:8" s="43" customFormat="1" ht="20.25" hidden="1" customHeight="1">
      <c r="B18" s="95" t="s">
        <v>3</v>
      </c>
      <c r="C18" s="105">
        <f>+'CURRENT BENEFITS - ROUNDING'!G9</f>
        <v>3508</v>
      </c>
      <c r="G18" s="99" t="s">
        <v>3</v>
      </c>
      <c r="H18" s="105">
        <f>+'CURRENT BENEFITS - ROUNDING'!G12</f>
        <v>0</v>
      </c>
    </row>
    <row r="19" spans="2:8" s="43" customFormat="1" ht="20.25" hidden="1" customHeight="1">
      <c r="B19" s="95" t="s">
        <v>54</v>
      </c>
      <c r="C19" s="105">
        <f>+'CURRENT BENEFITS - ROUNDING'!H9</f>
        <v>821</v>
      </c>
      <c r="G19" s="99" t="s">
        <v>54</v>
      </c>
      <c r="H19" s="105">
        <f>+'CURRENT BENEFITS - ROUNDING'!H12</f>
        <v>403</v>
      </c>
    </row>
    <row r="20" spans="2:8" s="43" customFormat="1" ht="20.25" hidden="1" customHeight="1">
      <c r="B20" s="95" t="s">
        <v>5</v>
      </c>
      <c r="C20" s="105">
        <f>+'CURRENT BENEFITS - ROUNDING'!J9</f>
        <v>29</v>
      </c>
      <c r="G20" s="99" t="s">
        <v>5</v>
      </c>
      <c r="H20" s="105">
        <f>+'CURRENT BENEFITS - ROUNDING'!J12</f>
        <v>14</v>
      </c>
    </row>
    <row r="21" spans="2:8" s="43" customFormat="1" ht="20.25" hidden="1" customHeight="1">
      <c r="B21" s="95" t="s">
        <v>6</v>
      </c>
      <c r="C21" s="105">
        <f>+'CURRENT BENEFITS - ROUNDING'!K9</f>
        <v>787</v>
      </c>
      <c r="G21" s="99" t="s">
        <v>6</v>
      </c>
      <c r="H21" s="105">
        <f>+'CURRENT BENEFITS - ROUNDING'!K12</f>
        <v>375</v>
      </c>
    </row>
    <row r="22" spans="2:8" s="43" customFormat="1" ht="20.25" hidden="1" customHeight="1">
      <c r="B22" s="95" t="s">
        <v>57</v>
      </c>
      <c r="C22" s="105">
        <f>+'CURRENT BENEFITS - ROUNDING'!L9</f>
        <v>19557</v>
      </c>
      <c r="G22" s="99" t="s">
        <v>57</v>
      </c>
      <c r="H22" s="105">
        <f>+'CURRENT BENEFITS - ROUNDING'!L12</f>
        <v>0</v>
      </c>
    </row>
    <row r="23" spans="2:8" s="43" customFormat="1" ht="20.25" hidden="1" customHeight="1" thickBot="1">
      <c r="B23" s="96" t="s">
        <v>58</v>
      </c>
      <c r="C23" s="105">
        <f>+'CURRENT BENEFITS - ROUNDING'!N9</f>
        <v>100</v>
      </c>
      <c r="G23" s="100" t="s">
        <v>55</v>
      </c>
      <c r="H23" s="105">
        <f>+'CURRENT BENEFITS - ROUNDING'!M12</f>
        <v>808</v>
      </c>
    </row>
    <row r="24" spans="2:8" s="43" customFormat="1" ht="19.5" hidden="1" customHeight="1">
      <c r="B24" s="101"/>
      <c r="C24" s="106"/>
      <c r="G24" s="101"/>
      <c r="H24" s="106"/>
    </row>
    <row r="25" spans="2:8" s="43" customFormat="1" ht="19.5" hidden="1" customHeight="1" thickBot="1">
      <c r="B25" s="103" t="s">
        <v>56</v>
      </c>
      <c r="C25" s="107">
        <f>+'CURRENT BENEFITS - ROUNDING'!P9</f>
        <v>96471</v>
      </c>
      <c r="E25" s="47"/>
      <c r="G25" s="103" t="s">
        <v>56</v>
      </c>
      <c r="H25" s="107">
        <f>+'CURRENT BENEFITS - ROUNDING'!P12</f>
        <v>28626</v>
      </c>
    </row>
    <row r="26" spans="2:8" s="43" customFormat="1" ht="19.5" hidden="1" customHeight="1">
      <c r="E26" s="44"/>
    </row>
    <row r="27" spans="2:8" s="43" customFormat="1" ht="18">
      <c r="B27" s="150" t="s">
        <v>67</v>
      </c>
      <c r="C27" s="151"/>
      <c r="D27" s="152"/>
      <c r="E27" s="153"/>
      <c r="F27" s="152"/>
      <c r="G27" s="150" t="s">
        <v>67</v>
      </c>
      <c r="H27" s="132"/>
    </row>
    <row r="28" spans="2:8" s="43" customFormat="1" ht="18">
      <c r="B28" s="150" t="s">
        <v>68</v>
      </c>
      <c r="C28" s="151"/>
      <c r="D28" s="152"/>
      <c r="E28" s="153"/>
      <c r="F28" s="152"/>
      <c r="G28" s="150" t="s">
        <v>68</v>
      </c>
      <c r="H28" s="132"/>
    </row>
    <row r="29" spans="2:8" s="43" customFormat="1" ht="19.5" customHeight="1">
      <c r="B29" s="154" t="s">
        <v>39</v>
      </c>
      <c r="C29" s="155"/>
      <c r="D29" s="152"/>
      <c r="E29" s="153"/>
      <c r="F29" s="152"/>
      <c r="G29" s="156" t="s">
        <v>39</v>
      </c>
      <c r="H29" s="131"/>
    </row>
    <row r="30" spans="2:8" s="43" customFormat="1" ht="18">
      <c r="B30" s="157" t="s">
        <v>74</v>
      </c>
      <c r="C30" s="157"/>
      <c r="D30" s="157"/>
      <c r="E30" s="157"/>
      <c r="F30" s="157"/>
      <c r="G30" s="157" t="s">
        <v>74</v>
      </c>
      <c r="H30" s="73"/>
    </row>
    <row r="31" spans="2:8">
      <c r="B31" s="131"/>
      <c r="C31" s="131"/>
    </row>
    <row r="32" spans="2:8">
      <c r="B32" s="108" t="s">
        <v>100</v>
      </c>
      <c r="G32" s="108" t="str">
        <f>+B32</f>
        <v>Revised 4.23.24 (included 4.11% in CSEA 262, CSEA 651, Confidential, and Management)</v>
      </c>
    </row>
    <row r="34" spans="2:5" ht="16.5" thickBot="1"/>
    <row r="35" spans="2:5" ht="30" customHeight="1">
      <c r="B35" s="122" t="s">
        <v>47</v>
      </c>
      <c r="C35" s="117"/>
      <c r="D35" s="117"/>
      <c r="E35" s="118"/>
    </row>
    <row r="36" spans="2:5" ht="15.75" customHeight="1" thickBot="1">
      <c r="B36" s="119"/>
      <c r="C36" s="120"/>
      <c r="D36" s="120"/>
      <c r="E36" s="121"/>
    </row>
    <row r="37" spans="2:5" ht="17.25" customHeight="1">
      <c r="B37" s="87" t="s">
        <v>79</v>
      </c>
      <c r="C37" s="88" t="s">
        <v>77</v>
      </c>
      <c r="D37" s="86"/>
      <c r="E37" s="89"/>
    </row>
    <row r="38" spans="2:5" ht="17.25" customHeight="1">
      <c r="B38" s="82" t="s">
        <v>80</v>
      </c>
      <c r="C38" s="113" t="s">
        <v>78</v>
      </c>
      <c r="E38" s="83"/>
    </row>
    <row r="39" spans="2:5" ht="17.25" customHeight="1">
      <c r="B39" s="82" t="s">
        <v>75</v>
      </c>
      <c r="C39" s="113" t="s">
        <v>76</v>
      </c>
      <c r="E39" s="83"/>
    </row>
    <row r="40" spans="2:5" ht="17.25" customHeight="1">
      <c r="B40" s="84" t="s">
        <v>35</v>
      </c>
      <c r="C40" s="72" t="s">
        <v>30</v>
      </c>
      <c r="E40" s="83"/>
    </row>
    <row r="41" spans="2:5" ht="17.25" customHeight="1">
      <c r="B41" s="82" t="s">
        <v>33</v>
      </c>
      <c r="C41" s="85" t="s">
        <v>88</v>
      </c>
      <c r="E41" s="83"/>
    </row>
    <row r="42" spans="2:5" ht="17.25" customHeight="1" thickBot="1">
      <c r="B42" s="90" t="s">
        <v>34</v>
      </c>
      <c r="C42" s="74" t="s">
        <v>89</v>
      </c>
      <c r="D42" s="91"/>
      <c r="E42" s="92"/>
    </row>
  </sheetData>
  <dataValidations count="1">
    <dataValidation type="list" allowBlank="1" showInputMessage="1" showErrorMessage="1" sqref="H5 C5" xr:uid="{00000000-0002-0000-0000-000000000000}">
      <formula1>$B$37:$B$42</formula1>
    </dataValidation>
  </dataValidations>
  <hyperlinks>
    <hyperlink ref="B29" r:id="rId1" xr:uid="{00000000-0004-0000-0000-000000000000}"/>
    <hyperlink ref="G29" r:id="rId2" xr:uid="{00000000-0004-0000-0000-000001000000}"/>
  </hyperlinks>
  <printOptions horizontalCentered="1"/>
  <pageMargins left="0.7" right="0.7" top="0.9" bottom="0.19" header="0.36" footer="0.14000000000000001"/>
  <pageSetup scale="11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showGridLines="0" workbookViewId="0">
      <selection activeCell="F15" sqref="F15"/>
    </sheetView>
  </sheetViews>
  <sheetFormatPr defaultRowHeight="12.75"/>
  <cols>
    <col min="1" max="1" width="25.42578125" customWidth="1"/>
    <col min="2" max="2" width="32.42578125" customWidth="1"/>
    <col min="3" max="3" width="16.28515625" style="6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>
      <c r="A1" s="1" t="s">
        <v>8</v>
      </c>
      <c r="B1" s="135"/>
      <c r="C1" s="138"/>
      <c r="D1" s="50" t="s">
        <v>0</v>
      </c>
      <c r="E1" s="52" t="s">
        <v>1</v>
      </c>
      <c r="F1" s="52" t="s">
        <v>2</v>
      </c>
      <c r="G1" s="52" t="s">
        <v>3</v>
      </c>
      <c r="H1" s="52" t="s">
        <v>42</v>
      </c>
      <c r="I1" s="50" t="s">
        <v>4</v>
      </c>
      <c r="J1" s="52" t="s">
        <v>5</v>
      </c>
      <c r="K1" s="52" t="s">
        <v>6</v>
      </c>
      <c r="L1" s="52" t="s">
        <v>4</v>
      </c>
      <c r="M1" s="52" t="s">
        <v>26</v>
      </c>
      <c r="N1" s="52" t="s">
        <v>69</v>
      </c>
      <c r="O1" s="52" t="s">
        <v>0</v>
      </c>
      <c r="P1" s="52" t="s">
        <v>0</v>
      </c>
    </row>
    <row r="2" spans="1:23" s="2" customFormat="1">
      <c r="A2" s="1"/>
      <c r="B2" s="136"/>
      <c r="C2" s="139" t="s">
        <v>61</v>
      </c>
      <c r="D2" s="50" t="s">
        <v>7</v>
      </c>
      <c r="E2" s="53"/>
      <c r="F2" s="54" t="s">
        <v>8</v>
      </c>
      <c r="G2" s="54"/>
      <c r="H2" s="54"/>
      <c r="I2" s="50"/>
      <c r="J2" s="54"/>
      <c r="K2" s="54"/>
      <c r="L2" s="54"/>
      <c r="M2" s="53"/>
      <c r="N2" s="54" t="s">
        <v>70</v>
      </c>
      <c r="O2" s="54" t="s">
        <v>9</v>
      </c>
      <c r="P2" s="54" t="s">
        <v>10</v>
      </c>
    </row>
    <row r="3" spans="1:23" s="2" customFormat="1">
      <c r="A3" s="1"/>
      <c r="B3" s="136"/>
      <c r="C3" s="139" t="s">
        <v>62</v>
      </c>
      <c r="D3" s="50" t="s">
        <v>10</v>
      </c>
      <c r="E3" s="54"/>
      <c r="F3" s="54"/>
      <c r="G3" s="54"/>
      <c r="H3" s="54"/>
      <c r="I3" s="50"/>
      <c r="J3" s="54"/>
      <c r="K3" s="54"/>
      <c r="L3" s="55"/>
      <c r="M3" s="54"/>
      <c r="N3" s="54" t="s">
        <v>71</v>
      </c>
      <c r="O3" s="54" t="s">
        <v>11</v>
      </c>
      <c r="P3" s="54" t="s">
        <v>12</v>
      </c>
    </row>
    <row r="4" spans="1:23" s="2" customFormat="1">
      <c r="A4" s="4"/>
      <c r="B4" s="137" t="s">
        <v>41</v>
      </c>
      <c r="C4" s="140"/>
      <c r="D4" s="51" t="s">
        <v>8</v>
      </c>
      <c r="E4" s="56">
        <v>0.191</v>
      </c>
      <c r="F4" s="57">
        <v>0.26679999999999998</v>
      </c>
      <c r="G4" s="57">
        <v>6.2E-2</v>
      </c>
      <c r="H4" s="57">
        <v>1.4500000000000001E-2</v>
      </c>
      <c r="I4" s="58" t="s">
        <v>8</v>
      </c>
      <c r="J4" s="56">
        <v>5.0000000000000001E-4</v>
      </c>
      <c r="K4" s="57">
        <v>1.3899999999999999E-2</v>
      </c>
      <c r="L4" s="59" t="s">
        <v>13</v>
      </c>
      <c r="M4" s="57">
        <v>0.03</v>
      </c>
      <c r="N4" s="56"/>
      <c r="O4" s="60"/>
      <c r="P4" s="60"/>
    </row>
    <row r="5" spans="1:23" s="2" customFormat="1">
      <c r="A5" s="4"/>
      <c r="B5" s="4"/>
      <c r="C5" s="18"/>
      <c r="D5" s="19" t="s">
        <v>40</v>
      </c>
      <c r="E5" s="13">
        <v>311000</v>
      </c>
      <c r="F5" s="13">
        <v>321000</v>
      </c>
      <c r="G5" s="13">
        <v>331000</v>
      </c>
      <c r="H5" s="13">
        <v>335000</v>
      </c>
      <c r="I5" s="13">
        <v>34000</v>
      </c>
      <c r="J5" s="13">
        <v>351000</v>
      </c>
      <c r="K5" s="13">
        <v>361000</v>
      </c>
      <c r="L5" s="13">
        <v>341000</v>
      </c>
      <c r="M5" s="13">
        <v>381000</v>
      </c>
      <c r="N5" s="13"/>
      <c r="O5" s="20"/>
      <c r="P5" s="21"/>
    </row>
    <row r="6" spans="1:23" s="2" customFormat="1" ht="13.5" customHeight="1">
      <c r="A6" s="4"/>
      <c r="B6" s="4"/>
      <c r="C6" s="5"/>
      <c r="D6" s="4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7"/>
      <c r="S6" s="7"/>
      <c r="T6" s="7"/>
      <c r="U6" s="7"/>
    </row>
    <row r="7" spans="1:23" ht="13.5" customHeight="1">
      <c r="C7"/>
    </row>
    <row r="8" spans="1:23" s="2" customFormat="1" ht="13.5" customHeight="1">
      <c r="A8" s="10"/>
      <c r="B8" s="3"/>
      <c r="C8" s="10"/>
      <c r="D8" s="2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84</v>
      </c>
      <c r="S8" s="7" t="s">
        <v>85</v>
      </c>
      <c r="T8" s="146" t="s">
        <v>51</v>
      </c>
      <c r="U8" s="146" t="s">
        <v>82</v>
      </c>
      <c r="V8" s="2" t="s">
        <v>86</v>
      </c>
      <c r="W8" s="146" t="s">
        <v>87</v>
      </c>
    </row>
    <row r="9" spans="1:23" s="2" customFormat="1" ht="13.5" customHeight="1">
      <c r="A9" s="4" t="s">
        <v>8</v>
      </c>
      <c r="B9" s="62" t="s">
        <v>38</v>
      </c>
      <c r="C9" s="63" t="str">
        <f>CONCATENATE('EZ Projection'!C5,"-",'EZ Projection'!C6)</f>
        <v>UB-39</v>
      </c>
      <c r="D9" s="64">
        <f>+T9+V9</f>
        <v>56575</v>
      </c>
      <c r="E9" s="65">
        <f>ROUND(IF(S9="am",U9*E4,0),0)</f>
        <v>0</v>
      </c>
      <c r="F9" s="65">
        <f>ROUND(IF(S9="am",0,V9*F4),0)</f>
        <v>15094</v>
      </c>
      <c r="G9" s="65">
        <f>ROUND(IF(S9="am",0,D9*G4),0)</f>
        <v>3508</v>
      </c>
      <c r="H9" s="65">
        <f>ROUNDUP(($D9*H$4)+($M9*H$4),0)</f>
        <v>821</v>
      </c>
      <c r="I9" s="65"/>
      <c r="J9" s="65">
        <f>ROUNDUP(($D9*J$4),0)</f>
        <v>29</v>
      </c>
      <c r="K9" s="65">
        <f>ROUNDUP(($D9*K$4),0)</f>
        <v>787</v>
      </c>
      <c r="L9" s="65">
        <f>ROUND(C26*'EZ Projection'!C8,0)</f>
        <v>19557</v>
      </c>
      <c r="M9" s="65">
        <v>0</v>
      </c>
      <c r="N9" s="65">
        <f>IF('EZ Projection'!C5="ub",'CURRENT BENEFITS - ROUNDING'!C37,0)</f>
        <v>100</v>
      </c>
      <c r="O9" s="65">
        <f t="shared" ref="O9" si="0">SUM(E9:N9)</f>
        <v>39896</v>
      </c>
      <c r="P9" s="70">
        <f t="shared" ref="P9" si="1">SUM(D9,O9)</f>
        <v>96471</v>
      </c>
      <c r="Q9" s="7"/>
      <c r="R9" s="7" t="str">
        <f>CONCATENATE('EZ Projection'!C5,"-",'EZ Projection'!C6)</f>
        <v>UB-39</v>
      </c>
      <c r="S9" s="7" t="str">
        <f>+'EZ Projection'!C5</f>
        <v>UB</v>
      </c>
      <c r="T9" s="7">
        <f>IF(S9="AM",C34,(IF(S9="mt",C34,(IF(S9="CM",C34,0)))))</f>
        <v>0</v>
      </c>
      <c r="U9" s="147">
        <f>ROUND(VLOOKUP(R9,Tables!C:J,2,FALSE)*12,0)</f>
        <v>56475</v>
      </c>
      <c r="V9" s="146">
        <f>IF(S9="UB",+U9/12*W9*'EZ Projection'!C8+100,+U9/12*W9*'EZ Projection'!C8)</f>
        <v>56575</v>
      </c>
      <c r="W9" s="2">
        <f>+'EZ Projection'!C7</f>
        <v>12</v>
      </c>
    </row>
    <row r="10" spans="1:23" s="2" customFormat="1" ht="13.5" customHeight="1">
      <c r="A10" s="4"/>
      <c r="B10" s="23"/>
      <c r="C10" s="5"/>
      <c r="D10" s="2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47"/>
    </row>
    <row r="11" spans="1:23" s="2" customFormat="1" ht="13.5" customHeight="1">
      <c r="A11" s="8"/>
      <c r="B11" s="4"/>
      <c r="C11" s="5"/>
      <c r="D11" s="2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6"/>
      <c r="R11" s="7"/>
      <c r="S11" s="7"/>
      <c r="T11" s="7"/>
      <c r="U11" s="110"/>
    </row>
    <row r="12" spans="1:23" s="2" customFormat="1" ht="13.5" customHeight="1">
      <c r="A12" s="4" t="s">
        <v>8</v>
      </c>
      <c r="B12" s="66" t="s">
        <v>36</v>
      </c>
      <c r="C12" s="67" t="str">
        <f>CONCATENATE('EZ Projection'!H5,"-",'EZ Projection'!H6)</f>
        <v>UB-39</v>
      </c>
      <c r="D12" s="68">
        <f>+V12</f>
        <v>26926</v>
      </c>
      <c r="E12" s="69"/>
      <c r="F12" s="69"/>
      <c r="G12" s="69"/>
      <c r="H12" s="69">
        <f>ROUNDUP(($V12*H$4)+($M12*H$4)+(L12*H$4),0)</f>
        <v>403</v>
      </c>
      <c r="I12" s="69"/>
      <c r="J12" s="69">
        <f>ROUNDUP($V12*J$4,0)</f>
        <v>14</v>
      </c>
      <c r="K12" s="69">
        <f>ROUNDUP(($V12*K$4)+(L12*K$4),0)</f>
        <v>375</v>
      </c>
      <c r="L12" s="69">
        <f>IF(S12="UA",1200,0)</f>
        <v>0</v>
      </c>
      <c r="M12" s="69">
        <f>ROUNDUP($V12*M$4,0)</f>
        <v>808</v>
      </c>
      <c r="N12" s="69">
        <f>IF('EZ Projection'!H5="ub",'CURRENT BENEFITS - ROUNDING'!C37,0)</f>
        <v>100</v>
      </c>
      <c r="O12" s="69">
        <f t="shared" ref="O12" si="2">SUM(E12:N12)</f>
        <v>1700</v>
      </c>
      <c r="P12" s="71">
        <f t="shared" ref="P12" si="3">SUM(D12,O12)</f>
        <v>28626</v>
      </c>
      <c r="Q12" s="7"/>
      <c r="R12" s="7" t="str">
        <f>CONCATENATE('EZ Projection'!H5,"-",'EZ Projection'!H6)</f>
        <v>UB-39</v>
      </c>
      <c r="S12" s="7" t="str">
        <f>+'EZ Projection'!H5</f>
        <v>UB</v>
      </c>
      <c r="T12" s="7"/>
      <c r="U12" s="147">
        <f>ROUND(VLOOKUP(R12,Tables!C:J,2,FALSE)*12*'EZ Projection'!H8,0)</f>
        <v>26826</v>
      </c>
      <c r="V12" s="146">
        <f>IF(S12="UB",+U12/12*W12+100,+U12/12*W12)</f>
        <v>26926</v>
      </c>
      <c r="W12" s="2">
        <f>+'EZ Projection'!H7</f>
        <v>12</v>
      </c>
    </row>
    <row r="13" spans="1:23" s="2" customFormat="1" ht="13.5" customHeight="1">
      <c r="A13" s="8"/>
      <c r="B13" s="3"/>
      <c r="C13" s="5"/>
      <c r="D13"/>
      <c r="E13"/>
      <c r="F13"/>
      <c r="G13"/>
      <c r="H13"/>
      <c r="I13"/>
      <c r="J13"/>
      <c r="K13"/>
      <c r="L13"/>
      <c r="M13"/>
      <c r="N13"/>
      <c r="O13"/>
      <c r="P13"/>
      <c r="Q13" s="6"/>
      <c r="R13" s="7"/>
      <c r="S13" s="7"/>
      <c r="T13" s="7"/>
      <c r="U13" s="7"/>
    </row>
    <row r="14" spans="1:23" ht="15" customHeight="1">
      <c r="A14" s="8"/>
      <c r="B14" s="3"/>
      <c r="Q14" s="6"/>
      <c r="V14" s="7"/>
    </row>
    <row r="15" spans="1:23" ht="15" customHeight="1">
      <c r="A15" s="9"/>
      <c r="B15" s="3"/>
      <c r="F15" s="170"/>
      <c r="Q15" s="6"/>
    </row>
    <row r="16" spans="1:23" ht="15" customHeight="1">
      <c r="A16" s="9"/>
      <c r="B16" s="3"/>
      <c r="F16" s="145"/>
      <c r="Q16" s="6"/>
    </row>
    <row r="17" spans="1:19" ht="15" customHeight="1">
      <c r="A17" s="14" t="s">
        <v>21</v>
      </c>
      <c r="B17" s="133" t="s">
        <v>22</v>
      </c>
      <c r="C17" s="134"/>
      <c r="D17" s="15"/>
      <c r="E17" s="2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9" ht="15" customHeight="1">
      <c r="A18" s="11" t="s">
        <v>18</v>
      </c>
      <c r="B18" s="16" t="s">
        <v>23</v>
      </c>
      <c r="C18" s="17"/>
      <c r="E18" s="28"/>
      <c r="F18" s="6"/>
      <c r="G18" s="28"/>
      <c r="H18" s="6"/>
      <c r="I18" s="6"/>
      <c r="J18" s="6"/>
      <c r="K18" s="6"/>
      <c r="L18" s="28"/>
      <c r="M18" s="6"/>
      <c r="N18" s="6"/>
      <c r="O18" s="6"/>
      <c r="P18" s="6"/>
      <c r="Q18" s="6"/>
    </row>
    <row r="19" spans="1:19" ht="15" customHeight="1">
      <c r="A19" s="11" t="s">
        <v>19</v>
      </c>
      <c r="B19" s="16" t="s">
        <v>20</v>
      </c>
      <c r="C19" s="1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9" ht="15" customHeight="1">
      <c r="A20" s="12" t="s">
        <v>16</v>
      </c>
      <c r="B20" s="16" t="s">
        <v>17</v>
      </c>
      <c r="C20" s="1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9" ht="15" customHeight="1">
      <c r="A21" s="12" t="s">
        <v>14</v>
      </c>
      <c r="B21" s="16" t="s">
        <v>15</v>
      </c>
      <c r="C21" s="1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 ht="15" customHeight="1">
      <c r="A22" s="24" t="s">
        <v>28</v>
      </c>
      <c r="B22" s="25" t="s">
        <v>29</v>
      </c>
      <c r="C22" s="1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 ht="15" customHeight="1">
      <c r="B23" s="2" t="s">
        <v>91</v>
      </c>
      <c r="C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9" ht="15" customHeight="1">
      <c r="B24" s="2"/>
      <c r="C24" s="61" t="s">
        <v>27</v>
      </c>
      <c r="D24" s="77"/>
      <c r="E24" s="77"/>
      <c r="F24" s="109"/>
      <c r="G24" s="10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B25" s="22" t="s">
        <v>24</v>
      </c>
      <c r="C25" s="26">
        <v>17260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>
      <c r="A26" s="2" t="s">
        <v>46</v>
      </c>
      <c r="B26" s="22" t="s">
        <v>81</v>
      </c>
      <c r="C26" s="158">
        <v>19557</v>
      </c>
      <c r="D26" s="110"/>
      <c r="E26" s="26"/>
      <c r="F26" s="1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>
      <c r="A27" s="2" t="s">
        <v>75</v>
      </c>
      <c r="B27" s="22"/>
      <c r="C27" s="26"/>
      <c r="D27" s="110"/>
      <c r="E27" s="26"/>
      <c r="F27" s="1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>
      <c r="A28" s="2" t="s">
        <v>35</v>
      </c>
      <c r="B28" s="22"/>
      <c r="C28" s="26"/>
      <c r="D28" s="110"/>
      <c r="E28" s="26"/>
      <c r="F28" s="1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>
      <c r="A29" s="2" t="s">
        <v>33</v>
      </c>
      <c r="B29" s="22"/>
      <c r="C29" s="26"/>
      <c r="D29" s="110"/>
      <c r="E29" s="26"/>
      <c r="F29" s="1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>
      <c r="A30" s="2" t="s">
        <v>34</v>
      </c>
      <c r="B30" s="22"/>
      <c r="C30" s="26"/>
      <c r="D30" s="110"/>
      <c r="E30" s="26"/>
      <c r="F30" s="1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2"/>
      <c r="C32" s="2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5">
      <c r="A33" s="29"/>
      <c r="B33" s="75"/>
      <c r="C33" s="76" t="s">
        <v>51</v>
      </c>
    </row>
    <row r="34" spans="1:5">
      <c r="B34" s="22" t="s">
        <v>25</v>
      </c>
      <c r="C34" s="6">
        <v>0</v>
      </c>
      <c r="D34" s="2" t="s">
        <v>97</v>
      </c>
    </row>
    <row r="35" spans="1:5">
      <c r="B35" s="6"/>
    </row>
    <row r="36" spans="1:5">
      <c r="A36" t="s">
        <v>33</v>
      </c>
      <c r="B36" s="6"/>
      <c r="C36" s="6">
        <f t="shared" ref="C36" si="4">+D36+E36</f>
        <v>800</v>
      </c>
      <c r="D36">
        <f>500/10*4</f>
        <v>200</v>
      </c>
      <c r="E36">
        <f>1200/12*6</f>
        <v>600</v>
      </c>
    </row>
    <row r="37" spans="1:5">
      <c r="A37" s="2" t="s">
        <v>34</v>
      </c>
      <c r="B37" s="6"/>
      <c r="C37" s="6">
        <v>100</v>
      </c>
    </row>
    <row r="38" spans="1:5">
      <c r="B38" s="6"/>
    </row>
  </sheetData>
  <sheetProtection algorithmName="SHA-512" hashValue="pFsGXBA2HXAH+lSpr96m3u73+W6Yzz/JosBQgmmBX/QWWXyx5+/oBBN7ivNq7GKB+xLgG72hUkr1bJth91pDhg==" saltValue="In0U3tNGDhzTzvbv46e1Mw==" spinCount="100000" sheet="1" objects="1" scenarios="1"/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50"/>
  <sheetViews>
    <sheetView workbookViewId="0">
      <pane xSplit="2" ySplit="3" topLeftCell="C4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ColWidth="10.28515625" defaultRowHeight="12.75" outlineLevelRow="1" outlineLevelCol="1"/>
  <cols>
    <col min="1" max="1" width="3.5703125" style="32" bestFit="1" customWidth="1"/>
    <col min="2" max="2" width="5.85546875" style="32" customWidth="1"/>
    <col min="3" max="3" width="7.140625" style="32" bestFit="1" customWidth="1"/>
    <col min="4" max="4" width="18.28515625" style="37" customWidth="1"/>
    <col min="5" max="5" width="18.28515625" style="148" customWidth="1"/>
    <col min="6" max="12" width="18.28515625" style="148" customWidth="1" outlineLevel="1"/>
    <col min="13" max="13" width="18.28515625" style="37" customWidth="1" outlineLevel="1"/>
    <col min="14" max="14" width="11.28515625" style="40" customWidth="1" outlineLevel="1"/>
    <col min="15" max="15" width="11.140625" style="40" bestFit="1" customWidth="1"/>
    <col min="16" max="18" width="11.5703125" style="40" customWidth="1"/>
    <col min="19" max="23" width="11.5703125" style="32" customWidth="1"/>
    <col min="24" max="25" width="10.28515625" style="32"/>
    <col min="26" max="26" width="11.140625" style="32" customWidth="1"/>
    <col min="27" max="28" width="10.28515625" style="32"/>
    <col min="29" max="29" width="12.28515625" style="32" customWidth="1"/>
    <col min="30" max="30" width="13" style="32" customWidth="1"/>
    <col min="31" max="31" width="11.42578125" style="32" customWidth="1"/>
    <col min="32" max="32" width="6.85546875" style="32" customWidth="1"/>
    <col min="33" max="33" width="13.42578125" style="32" customWidth="1"/>
    <col min="34" max="34" width="13" style="32" customWidth="1"/>
    <col min="35" max="35" width="3.42578125" style="32" customWidth="1"/>
    <col min="36" max="16384" width="10.28515625" style="32"/>
  </cols>
  <sheetData>
    <row r="1" spans="1:34">
      <c r="B1" s="31"/>
      <c r="C1" s="31"/>
      <c r="D1" s="34" t="s">
        <v>50</v>
      </c>
      <c r="E1" s="165" t="s">
        <v>50</v>
      </c>
      <c r="F1" s="165" t="s">
        <v>50</v>
      </c>
      <c r="G1" s="165" t="s">
        <v>50</v>
      </c>
      <c r="H1" s="165" t="s">
        <v>50</v>
      </c>
      <c r="I1" s="165" t="s">
        <v>50</v>
      </c>
      <c r="J1" s="165" t="s">
        <v>50</v>
      </c>
      <c r="K1" s="165" t="s">
        <v>50</v>
      </c>
      <c r="L1" s="165" t="s">
        <v>50</v>
      </c>
      <c r="M1" s="34"/>
      <c r="N1" s="79"/>
      <c r="O1" s="79" t="s">
        <v>98</v>
      </c>
      <c r="P1" s="79"/>
      <c r="Q1" s="79"/>
      <c r="R1" s="79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1"/>
    </row>
    <row r="2" spans="1:34">
      <c r="D2" s="41" t="s">
        <v>37</v>
      </c>
      <c r="E2" s="166" t="s">
        <v>37</v>
      </c>
      <c r="F2" s="166" t="s">
        <v>37</v>
      </c>
      <c r="G2" s="166" t="s">
        <v>37</v>
      </c>
      <c r="H2" s="166" t="s">
        <v>37</v>
      </c>
      <c r="I2" s="166" t="s">
        <v>37</v>
      </c>
      <c r="J2" s="166" t="s">
        <v>37</v>
      </c>
      <c r="K2" s="166" t="s">
        <v>37</v>
      </c>
      <c r="L2" s="166" t="s">
        <v>37</v>
      </c>
      <c r="M2" s="41" t="s">
        <v>37</v>
      </c>
      <c r="N2" s="79"/>
      <c r="O2" s="79"/>
      <c r="P2" s="79"/>
      <c r="Q2" s="79"/>
      <c r="R2" s="79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G2" s="35"/>
    </row>
    <row r="3" spans="1:34" s="159" customFormat="1" ht="38.25">
      <c r="B3" s="159" t="s">
        <v>8</v>
      </c>
      <c r="D3" s="167" t="s">
        <v>99</v>
      </c>
      <c r="E3" s="167" t="s">
        <v>95</v>
      </c>
      <c r="F3" s="167" t="s">
        <v>94</v>
      </c>
      <c r="G3" s="167" t="s">
        <v>93</v>
      </c>
      <c r="H3" s="167" t="s">
        <v>92</v>
      </c>
      <c r="I3" s="167" t="s">
        <v>90</v>
      </c>
      <c r="J3" s="167" t="s">
        <v>83</v>
      </c>
      <c r="K3" s="167" t="s">
        <v>63</v>
      </c>
      <c r="L3" s="167" t="s">
        <v>52</v>
      </c>
      <c r="M3" s="160" t="s">
        <v>49</v>
      </c>
      <c r="N3" s="161"/>
      <c r="O3" s="161"/>
      <c r="P3" s="161"/>
      <c r="Q3" s="162"/>
      <c r="R3" s="162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G3" s="164"/>
      <c r="AH3" s="164"/>
    </row>
    <row r="4" spans="1:34" outlineLevel="1">
      <c r="A4" s="32" t="s">
        <v>33</v>
      </c>
      <c r="B4" s="36">
        <v>1</v>
      </c>
      <c r="C4" s="36" t="str">
        <f>CONCATENATE(A4,"-",B4)</f>
        <v>UA-1</v>
      </c>
      <c r="D4" s="78"/>
      <c r="F4" s="148">
        <f>+I4*106.56%</f>
        <v>2469.8719959264004</v>
      </c>
      <c r="G4" s="148">
        <f>+I4*103.28%</f>
        <v>2393.8474074631999</v>
      </c>
      <c r="H4" s="148">
        <f>ROUND((I4/102.31%*105.07%),2)</f>
        <v>2380.35</v>
      </c>
      <c r="I4" s="148">
        <v>2317.822819</v>
      </c>
      <c r="J4" s="148">
        <f>ROUND(K4,2)</f>
        <v>2265.4899999999998</v>
      </c>
      <c r="K4" s="148">
        <v>2265.4885758666437</v>
      </c>
      <c r="L4" s="148">
        <v>2193.9653068629127</v>
      </c>
      <c r="M4" s="37">
        <v>2109.5820258297235</v>
      </c>
      <c r="N4" s="80"/>
      <c r="O4" s="80"/>
      <c r="P4" s="80"/>
      <c r="Q4" s="79"/>
      <c r="R4" s="79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6"/>
      <c r="AG4" s="31"/>
      <c r="AH4" s="31"/>
    </row>
    <row r="5" spans="1:34" outlineLevel="1">
      <c r="A5" s="32" t="s">
        <v>33</v>
      </c>
      <c r="B5" s="36">
        <v>2</v>
      </c>
      <c r="C5" s="36" t="str">
        <f t="shared" ref="C5:C68" si="0">CONCATENATE(A5,"-",B5)</f>
        <v>UA-2</v>
      </c>
      <c r="D5" s="78"/>
      <c r="F5" s="148">
        <f t="shared" ref="F5:F68" si="1">+I5*106.56%</f>
        <v>2494.5653738304004</v>
      </c>
      <c r="G5" s="148">
        <f t="shared" ref="G5:G68" si="2">+I5*103.28%</f>
        <v>2417.7807039152003</v>
      </c>
      <c r="H5" s="148">
        <f t="shared" ref="H5:H68" si="3">ROUND((I5/102.31%*105.07%),2)</f>
        <v>2404.15</v>
      </c>
      <c r="I5" s="148">
        <v>2340.9960340000002</v>
      </c>
      <c r="J5" s="148">
        <f t="shared" ref="J5:J68" si="4">ROUND(K5,2)</f>
        <v>2288.14</v>
      </c>
      <c r="K5" s="148">
        <v>2288.1360558038118</v>
      </c>
      <c r="L5" s="148">
        <v>2215.897787917695</v>
      </c>
      <c r="M5" s="37">
        <v>2130.6709499208605</v>
      </c>
      <c r="N5" s="80"/>
      <c r="O5" s="80"/>
      <c r="P5" s="80"/>
      <c r="Q5" s="79"/>
      <c r="R5" s="79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6"/>
      <c r="AG5" s="31"/>
      <c r="AH5" s="31"/>
    </row>
    <row r="6" spans="1:34" outlineLevel="1">
      <c r="A6" s="32" t="s">
        <v>33</v>
      </c>
      <c r="B6" s="36">
        <v>3</v>
      </c>
      <c r="C6" s="36" t="str">
        <f t="shared" si="0"/>
        <v>UA-3</v>
      </c>
      <c r="D6" s="78"/>
      <c r="F6" s="148">
        <f t="shared" si="1"/>
        <v>2519.5204034208004</v>
      </c>
      <c r="G6" s="148">
        <f t="shared" si="2"/>
        <v>2441.9675982104004</v>
      </c>
      <c r="H6" s="148">
        <f t="shared" si="3"/>
        <v>2428.1999999999998</v>
      </c>
      <c r="I6" s="148">
        <v>2364.4147930000004</v>
      </c>
      <c r="J6" s="148">
        <f t="shared" si="4"/>
        <v>2311.0300000000002</v>
      </c>
      <c r="K6" s="148">
        <v>2311.0343780820558</v>
      </c>
      <c r="L6" s="148">
        <v>2238.0731920221342</v>
      </c>
      <c r="M6" s="37">
        <v>2151.9934538674365</v>
      </c>
      <c r="N6" s="80"/>
      <c r="O6" s="80"/>
      <c r="P6" s="80"/>
      <c r="Q6" s="79"/>
      <c r="R6" s="79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6"/>
      <c r="AG6" s="31"/>
      <c r="AH6" s="31"/>
    </row>
    <row r="7" spans="1:34" outlineLevel="1">
      <c r="A7" s="32" t="s">
        <v>33</v>
      </c>
      <c r="B7" s="36">
        <v>4</v>
      </c>
      <c r="C7" s="36" t="str">
        <f t="shared" si="0"/>
        <v>UA-4</v>
      </c>
      <c r="D7" s="78"/>
      <c r="F7" s="148">
        <f t="shared" si="1"/>
        <v>2544.7152803904</v>
      </c>
      <c r="G7" s="148">
        <f t="shared" si="2"/>
        <v>2466.3869571952</v>
      </c>
      <c r="H7" s="148">
        <f t="shared" si="3"/>
        <v>2452.48</v>
      </c>
      <c r="I7" s="148">
        <v>2388.058634</v>
      </c>
      <c r="J7" s="148">
        <f t="shared" si="4"/>
        <v>2334.14</v>
      </c>
      <c r="K7" s="148">
        <v>2334.135763207838</v>
      </c>
      <c r="L7" s="148">
        <v>2260.4452481191538</v>
      </c>
      <c r="M7" s="37">
        <v>2173.5050462684171</v>
      </c>
      <c r="N7" s="80"/>
      <c r="O7" s="80"/>
      <c r="P7" s="80"/>
      <c r="Q7" s="79"/>
      <c r="R7" s="79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6"/>
      <c r="AG7" s="31"/>
      <c r="AH7" s="31"/>
    </row>
    <row r="8" spans="1:34" outlineLevel="1">
      <c r="A8" s="32" t="s">
        <v>33</v>
      </c>
      <c r="B8" s="36">
        <v>5</v>
      </c>
      <c r="C8" s="36" t="str">
        <f t="shared" si="0"/>
        <v>UA-5</v>
      </c>
      <c r="D8" s="78"/>
      <c r="F8" s="148">
        <f t="shared" si="1"/>
        <v>2570.1609068928005</v>
      </c>
      <c r="G8" s="148">
        <f t="shared" si="2"/>
        <v>2491.0493474464001</v>
      </c>
      <c r="H8" s="148">
        <f t="shared" si="3"/>
        <v>2477</v>
      </c>
      <c r="I8" s="148">
        <v>2411.9377880000002</v>
      </c>
      <c r="J8" s="148">
        <f t="shared" si="4"/>
        <v>2357.48</v>
      </c>
      <c r="K8" s="148">
        <v>2357.476045801312</v>
      </c>
      <c r="L8" s="148">
        <v>2283.0486595015614</v>
      </c>
      <c r="M8" s="37">
        <v>2195.239095674578</v>
      </c>
      <c r="N8" s="80"/>
      <c r="O8" s="80"/>
      <c r="P8" s="80"/>
      <c r="Q8" s="79"/>
      <c r="R8" s="79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6"/>
      <c r="AG8" s="31"/>
      <c r="AH8" s="31"/>
    </row>
    <row r="9" spans="1:34" outlineLevel="1">
      <c r="A9" s="32" t="s">
        <v>33</v>
      </c>
      <c r="B9" s="36">
        <v>6</v>
      </c>
      <c r="C9" s="36" t="str">
        <f t="shared" si="0"/>
        <v>UA-6</v>
      </c>
      <c r="D9" s="78"/>
      <c r="F9" s="148">
        <f t="shared" si="1"/>
        <v>2595.8790872352006</v>
      </c>
      <c r="G9" s="148">
        <f t="shared" si="2"/>
        <v>2515.9759021176005</v>
      </c>
      <c r="H9" s="148">
        <f t="shared" si="3"/>
        <v>2501.79</v>
      </c>
      <c r="I9" s="148">
        <v>2436.0727170000005</v>
      </c>
      <c r="J9" s="148">
        <f t="shared" si="4"/>
        <v>2381.0700000000002</v>
      </c>
      <c r="K9" s="148">
        <v>2381.067170735862</v>
      </c>
      <c r="L9" s="148">
        <v>2305.8949939336258</v>
      </c>
      <c r="M9" s="37">
        <v>2217.2067249361799</v>
      </c>
      <c r="N9" s="80"/>
      <c r="O9" s="80"/>
      <c r="P9" s="80"/>
      <c r="Q9" s="79"/>
      <c r="R9" s="79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6"/>
      <c r="AG9" s="31"/>
      <c r="AH9" s="31"/>
    </row>
    <row r="10" spans="1:34" outlineLevel="1">
      <c r="A10" s="32" t="s">
        <v>33</v>
      </c>
      <c r="B10" s="36">
        <v>7</v>
      </c>
      <c r="C10" s="36" t="str">
        <f t="shared" si="0"/>
        <v>UA-7</v>
      </c>
      <c r="D10" s="78"/>
      <c r="F10" s="148">
        <f t="shared" si="1"/>
        <v>2621.8153106496006</v>
      </c>
      <c r="G10" s="148">
        <f t="shared" si="2"/>
        <v>2541.1137883248002</v>
      </c>
      <c r="H10" s="148">
        <f t="shared" si="3"/>
        <v>2526.79</v>
      </c>
      <c r="I10" s="148">
        <v>2460.4122660000003</v>
      </c>
      <c r="J10" s="148">
        <f t="shared" si="4"/>
        <v>2404.86</v>
      </c>
      <c r="K10" s="148">
        <v>2404.8613585179496</v>
      </c>
      <c r="L10" s="148">
        <v>2328.9379803582701</v>
      </c>
      <c r="M10" s="37">
        <v>2239.3634426521826</v>
      </c>
      <c r="N10" s="80"/>
      <c r="O10" s="80"/>
      <c r="P10" s="80"/>
      <c r="Q10" s="79"/>
      <c r="R10" s="79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6"/>
      <c r="AG10" s="31"/>
      <c r="AH10" s="31"/>
    </row>
    <row r="11" spans="1:34" outlineLevel="1">
      <c r="A11" s="32" t="s">
        <v>33</v>
      </c>
      <c r="B11" s="36">
        <v>8</v>
      </c>
      <c r="C11" s="36" t="str">
        <f t="shared" si="0"/>
        <v>UA-8</v>
      </c>
      <c r="D11" s="78"/>
      <c r="F11" s="148">
        <f t="shared" si="1"/>
        <v>2648.0567943648007</v>
      </c>
      <c r="G11" s="148">
        <f t="shared" si="2"/>
        <v>2566.5475386824</v>
      </c>
      <c r="H11" s="148">
        <f t="shared" si="3"/>
        <v>2552.08</v>
      </c>
      <c r="I11" s="148">
        <v>2485.0382830000003</v>
      </c>
      <c r="J11" s="148">
        <f t="shared" si="4"/>
        <v>2428.9299999999998</v>
      </c>
      <c r="K11" s="148">
        <v>2428.9302783878829</v>
      </c>
      <c r="L11" s="148">
        <v>2352.2470253611109</v>
      </c>
      <c r="M11" s="37">
        <v>2261.7759859241451</v>
      </c>
      <c r="N11" s="80"/>
      <c r="O11" s="80"/>
      <c r="P11" s="80"/>
      <c r="Q11" s="79"/>
      <c r="R11" s="79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6"/>
      <c r="AG11" s="31"/>
      <c r="AH11" s="31"/>
    </row>
    <row r="12" spans="1:34" outlineLevel="1">
      <c r="A12" s="32" t="s">
        <v>33</v>
      </c>
      <c r="B12" s="36">
        <v>9</v>
      </c>
      <c r="C12" s="36" t="str">
        <f t="shared" si="0"/>
        <v>UA-9</v>
      </c>
      <c r="D12" s="78"/>
      <c r="F12" s="148">
        <f t="shared" si="1"/>
        <v>2674.5272233056007</v>
      </c>
      <c r="G12" s="148">
        <f t="shared" si="2"/>
        <v>2592.2031871528006</v>
      </c>
      <c r="H12" s="148">
        <f t="shared" si="3"/>
        <v>2577.59</v>
      </c>
      <c r="I12" s="148">
        <v>2509.8791510000005</v>
      </c>
      <c r="J12" s="148">
        <f t="shared" si="4"/>
        <v>2453.21</v>
      </c>
      <c r="K12" s="148">
        <v>2453.2142059787388</v>
      </c>
      <c r="L12" s="148">
        <v>2375.764290120801</v>
      </c>
      <c r="M12" s="37">
        <v>2284.3887405007699</v>
      </c>
      <c r="N12" s="80"/>
      <c r="O12" s="80"/>
      <c r="P12" s="80"/>
      <c r="Q12" s="79"/>
      <c r="R12" s="79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6"/>
      <c r="AG12" s="31"/>
      <c r="AH12" s="31"/>
    </row>
    <row r="13" spans="1:34" outlineLevel="1">
      <c r="A13" s="32" t="s">
        <v>33</v>
      </c>
      <c r="B13" s="36">
        <v>10</v>
      </c>
      <c r="C13" s="36" t="str">
        <f t="shared" si="0"/>
        <v>UA-10</v>
      </c>
      <c r="D13" s="78"/>
      <c r="F13" s="148">
        <f t="shared" si="1"/>
        <v>2701.2811082400003</v>
      </c>
      <c r="G13" s="148">
        <f t="shared" si="2"/>
        <v>2618.1335666199998</v>
      </c>
      <c r="H13" s="148">
        <f t="shared" si="3"/>
        <v>2603.37</v>
      </c>
      <c r="I13" s="148">
        <v>2534.9860250000002</v>
      </c>
      <c r="J13" s="148">
        <f t="shared" si="4"/>
        <v>2477.75</v>
      </c>
      <c r="K13" s="148">
        <v>2477.7489759106707</v>
      </c>
      <c r="L13" s="148">
        <v>2399.5244779301479</v>
      </c>
      <c r="M13" s="37">
        <v>2307.2350749328343</v>
      </c>
      <c r="N13" s="80"/>
      <c r="O13" s="80"/>
      <c r="P13" s="80"/>
      <c r="Q13" s="79"/>
      <c r="R13" s="79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6"/>
      <c r="AG13" s="31"/>
      <c r="AH13" s="31"/>
    </row>
    <row r="14" spans="1:34" outlineLevel="1">
      <c r="A14" s="32" t="s">
        <v>33</v>
      </c>
      <c r="B14" s="36">
        <v>11</v>
      </c>
      <c r="C14" s="36" t="str">
        <f t="shared" si="0"/>
        <v>UA-11</v>
      </c>
      <c r="D14" s="78"/>
      <c r="F14" s="148">
        <f t="shared" si="1"/>
        <v>2728.2966448608008</v>
      </c>
      <c r="G14" s="148">
        <f t="shared" si="2"/>
        <v>2644.3175439304005</v>
      </c>
      <c r="H14" s="148">
        <f t="shared" si="3"/>
        <v>2629.41</v>
      </c>
      <c r="I14" s="148">
        <v>2560.3384430000006</v>
      </c>
      <c r="J14" s="148">
        <f t="shared" si="4"/>
        <v>2502.5300000000002</v>
      </c>
      <c r="K14" s="148">
        <v>2502.5345881836793</v>
      </c>
      <c r="L14" s="148">
        <v>2423.527588789153</v>
      </c>
      <c r="M14" s="37">
        <v>2330.3149892203392</v>
      </c>
      <c r="N14" s="80"/>
      <c r="O14" s="80"/>
      <c r="P14" s="80"/>
      <c r="Q14" s="79"/>
      <c r="R14" s="79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6"/>
      <c r="AG14" s="31"/>
      <c r="AH14" s="31"/>
    </row>
    <row r="15" spans="1:34" outlineLevel="1">
      <c r="A15" s="32" t="s">
        <v>33</v>
      </c>
      <c r="B15" s="36">
        <v>12</v>
      </c>
      <c r="C15" s="36" t="str">
        <f t="shared" si="0"/>
        <v>UA-12</v>
      </c>
      <c r="D15" s="78"/>
      <c r="F15" s="148">
        <f t="shared" si="1"/>
        <v>2755.5738331680009</v>
      </c>
      <c r="G15" s="148">
        <f t="shared" si="2"/>
        <v>2670.7551190840004</v>
      </c>
      <c r="H15" s="148">
        <f t="shared" si="3"/>
        <v>2655.7</v>
      </c>
      <c r="I15" s="148">
        <v>2585.9364050000004</v>
      </c>
      <c r="J15" s="148">
        <f t="shared" si="4"/>
        <v>2527.5500000000002</v>
      </c>
      <c r="K15" s="148">
        <v>2527.5471530509944</v>
      </c>
      <c r="L15" s="148">
        <v>2447.7504871692763</v>
      </c>
      <c r="M15" s="37">
        <v>2353.6062376627656</v>
      </c>
      <c r="N15" s="80"/>
      <c r="O15" s="80"/>
      <c r="P15" s="80"/>
      <c r="Q15" s="79"/>
      <c r="R15" s="79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6"/>
      <c r="AG15" s="31"/>
      <c r="AH15" s="31"/>
    </row>
    <row r="16" spans="1:34" outlineLevel="1">
      <c r="A16" s="32" t="s">
        <v>33</v>
      </c>
      <c r="B16" s="36">
        <v>13</v>
      </c>
      <c r="C16" s="36" t="str">
        <f t="shared" si="0"/>
        <v>UA-13</v>
      </c>
      <c r="D16" s="78"/>
      <c r="F16" s="148">
        <f t="shared" si="1"/>
        <v>2783.1562817760005</v>
      </c>
      <c r="G16" s="148">
        <f t="shared" si="2"/>
        <v>2697.488558388</v>
      </c>
      <c r="H16" s="148">
        <f t="shared" si="3"/>
        <v>2682.28</v>
      </c>
      <c r="I16" s="148">
        <v>2611.820835</v>
      </c>
      <c r="J16" s="148">
        <f t="shared" si="4"/>
        <v>2552.85</v>
      </c>
      <c r="K16" s="148">
        <v>2552.8463948795397</v>
      </c>
      <c r="L16" s="148">
        <v>2472.2510118918649</v>
      </c>
      <c r="M16" s="37">
        <v>2377.1644345114087</v>
      </c>
      <c r="N16" s="80"/>
      <c r="O16" s="80"/>
      <c r="P16" s="80"/>
      <c r="Q16" s="79"/>
      <c r="R16" s="79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6"/>
      <c r="AG16" s="31"/>
      <c r="AH16" s="31"/>
    </row>
    <row r="17" spans="1:34" outlineLevel="1">
      <c r="A17" s="32" t="s">
        <v>33</v>
      </c>
      <c r="B17" s="36">
        <v>14</v>
      </c>
      <c r="C17" s="36" t="str">
        <f t="shared" si="0"/>
        <v>UA-14</v>
      </c>
      <c r="D17" s="78"/>
      <c r="F17" s="148">
        <f t="shared" si="1"/>
        <v>2810.9676756096005</v>
      </c>
      <c r="G17" s="148">
        <f t="shared" si="2"/>
        <v>2724.4438958047999</v>
      </c>
      <c r="H17" s="148">
        <f t="shared" si="3"/>
        <v>2709.08</v>
      </c>
      <c r="I17" s="148">
        <v>2637.9201160000002</v>
      </c>
      <c r="J17" s="148">
        <f t="shared" si="4"/>
        <v>2578.36</v>
      </c>
      <c r="K17" s="148">
        <v>2578.3606444290076</v>
      </c>
      <c r="L17" s="148">
        <v>2496.9597563713032</v>
      </c>
      <c r="M17" s="37">
        <v>2400.9228426647146</v>
      </c>
      <c r="N17" s="80"/>
      <c r="O17" s="80"/>
      <c r="P17" s="80"/>
      <c r="Q17" s="79"/>
      <c r="R17" s="79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6"/>
      <c r="AG17" s="31"/>
      <c r="AH17" s="31"/>
    </row>
    <row r="18" spans="1:34" outlineLevel="1">
      <c r="A18" s="32" t="s">
        <v>33</v>
      </c>
      <c r="B18" s="36">
        <v>15</v>
      </c>
      <c r="C18" s="36" t="str">
        <f t="shared" si="0"/>
        <v>UA-15</v>
      </c>
      <c r="D18" s="78"/>
      <c r="F18" s="148">
        <f t="shared" si="1"/>
        <v>2839.0625254368006</v>
      </c>
      <c r="G18" s="148">
        <f t="shared" si="2"/>
        <v>2751.6739642184002</v>
      </c>
      <c r="H18" s="148">
        <f t="shared" si="3"/>
        <v>2736.16</v>
      </c>
      <c r="I18" s="148">
        <v>2664.2854030000003</v>
      </c>
      <c r="J18" s="148">
        <f t="shared" si="4"/>
        <v>2604.13</v>
      </c>
      <c r="K18" s="148">
        <v>2604.1257363195509</v>
      </c>
      <c r="L18" s="148">
        <v>2521.9114239003979</v>
      </c>
      <c r="M18" s="37">
        <v>2424.9148306734596</v>
      </c>
      <c r="N18" s="80"/>
      <c r="O18" s="80"/>
      <c r="P18" s="80"/>
      <c r="Q18" s="79"/>
      <c r="R18" s="79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6"/>
      <c r="AG18" s="31"/>
      <c r="AH18" s="31"/>
    </row>
    <row r="19" spans="1:34" outlineLevel="1">
      <c r="A19" s="32" t="s">
        <v>33</v>
      </c>
      <c r="B19" s="36">
        <v>16</v>
      </c>
      <c r="C19" s="36" t="str">
        <f t="shared" si="0"/>
        <v>UA-16</v>
      </c>
      <c r="D19" s="78"/>
      <c r="F19" s="148">
        <f t="shared" si="1"/>
        <v>2867.4735377184006</v>
      </c>
      <c r="G19" s="148">
        <f t="shared" si="2"/>
        <v>2779.2104633592003</v>
      </c>
      <c r="H19" s="148">
        <f t="shared" si="3"/>
        <v>2763.54</v>
      </c>
      <c r="I19" s="148">
        <v>2690.9473890000004</v>
      </c>
      <c r="J19" s="148">
        <f t="shared" si="4"/>
        <v>2630.19</v>
      </c>
      <c r="K19" s="148">
        <v>2630.1894500447102</v>
      </c>
      <c r="L19" s="148">
        <v>2547.1522855362291</v>
      </c>
      <c r="M19" s="37">
        <v>2449.1848899386819</v>
      </c>
      <c r="N19" s="80"/>
      <c r="O19" s="80"/>
      <c r="P19" s="80"/>
      <c r="Q19" s="79"/>
      <c r="R19" s="79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6"/>
      <c r="AG19" s="31"/>
      <c r="AH19" s="31"/>
    </row>
    <row r="20" spans="1:34" outlineLevel="1">
      <c r="A20" s="32" t="s">
        <v>33</v>
      </c>
      <c r="B20" s="36">
        <v>17</v>
      </c>
      <c r="C20" s="36" t="str">
        <f t="shared" si="0"/>
        <v>UA-17</v>
      </c>
      <c r="D20" s="78"/>
      <c r="F20" s="148">
        <f t="shared" si="1"/>
        <v>2896.1352995328002</v>
      </c>
      <c r="G20" s="148">
        <f t="shared" si="2"/>
        <v>2806.9899937663999</v>
      </c>
      <c r="H20" s="148">
        <f t="shared" si="3"/>
        <v>2791.16</v>
      </c>
      <c r="I20" s="148">
        <v>2717.8446880000001</v>
      </c>
      <c r="J20" s="148">
        <f t="shared" si="4"/>
        <v>2656.48</v>
      </c>
      <c r="K20" s="148">
        <v>2656.480116364176</v>
      </c>
      <c r="L20" s="148">
        <v>2572.6129346931784</v>
      </c>
      <c r="M20" s="37">
        <v>2473.6662833588252</v>
      </c>
      <c r="N20" s="80"/>
      <c r="O20" s="80"/>
      <c r="P20" s="80"/>
      <c r="Q20" s="79"/>
      <c r="R20" s="79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6"/>
      <c r="AG20" s="31"/>
      <c r="AH20" s="31"/>
    </row>
    <row r="21" spans="1:34" outlineLevel="1">
      <c r="A21" s="32" t="s">
        <v>33</v>
      </c>
      <c r="B21" s="36">
        <v>18</v>
      </c>
      <c r="C21" s="36" t="str">
        <f t="shared" si="0"/>
        <v>UA-18</v>
      </c>
      <c r="D21" s="78"/>
      <c r="F21" s="148">
        <f t="shared" si="1"/>
        <v>2925.1023216480007</v>
      </c>
      <c r="G21" s="148">
        <f t="shared" si="2"/>
        <v>2835.0653883240007</v>
      </c>
      <c r="H21" s="148">
        <f t="shared" si="3"/>
        <v>2819.08</v>
      </c>
      <c r="I21" s="148">
        <v>2745.0284550000006</v>
      </c>
      <c r="J21" s="148">
        <f t="shared" si="4"/>
        <v>2683.05</v>
      </c>
      <c r="K21" s="148">
        <v>2683.0455147714861</v>
      </c>
      <c r="L21" s="148">
        <v>2598.3396424283228</v>
      </c>
      <c r="M21" s="37">
        <v>2498.4035023349256</v>
      </c>
      <c r="N21" s="80"/>
      <c r="O21" s="80"/>
      <c r="P21" s="80"/>
      <c r="Q21" s="79"/>
      <c r="R21" s="79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6"/>
      <c r="AG21" s="31"/>
      <c r="AH21" s="31"/>
    </row>
    <row r="22" spans="1:34" outlineLevel="1">
      <c r="A22" s="32" t="s">
        <v>33</v>
      </c>
      <c r="B22" s="36">
        <v>19</v>
      </c>
      <c r="C22" s="36" t="str">
        <f t="shared" si="0"/>
        <v>UA-19</v>
      </c>
      <c r="D22" s="78"/>
      <c r="F22" s="148">
        <f t="shared" si="1"/>
        <v>2954.3418976032003</v>
      </c>
      <c r="G22" s="148">
        <f t="shared" si="2"/>
        <v>2863.4049473016003</v>
      </c>
      <c r="H22" s="148">
        <f t="shared" si="3"/>
        <v>2847.26</v>
      </c>
      <c r="I22" s="148">
        <v>2772.4679970000002</v>
      </c>
      <c r="J22" s="148">
        <f t="shared" si="4"/>
        <v>2709.87</v>
      </c>
      <c r="K22" s="148">
        <v>2709.8737003932588</v>
      </c>
      <c r="L22" s="148">
        <v>2624.3208409773956</v>
      </c>
      <c r="M22" s="37">
        <v>2523.3854240167266</v>
      </c>
      <c r="N22" s="80"/>
      <c r="O22" s="80"/>
      <c r="P22" s="80"/>
      <c r="Q22" s="79"/>
      <c r="R22" s="7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6"/>
      <c r="AG22" s="31"/>
      <c r="AH22" s="31"/>
    </row>
    <row r="23" spans="1:34" outlineLevel="1">
      <c r="A23" s="32" t="s">
        <v>33</v>
      </c>
      <c r="B23" s="36">
        <v>20</v>
      </c>
      <c r="C23" s="36" t="str">
        <f t="shared" si="0"/>
        <v>UA-20</v>
      </c>
      <c r="D23" s="78"/>
      <c r="F23" s="148">
        <f t="shared" si="1"/>
        <v>2983.8976360128004</v>
      </c>
      <c r="G23" s="148">
        <f t="shared" si="2"/>
        <v>2892.0509370064001</v>
      </c>
      <c r="H23" s="148">
        <f t="shared" si="3"/>
        <v>2875.74</v>
      </c>
      <c r="I23" s="148">
        <v>2800.2042380000003</v>
      </c>
      <c r="J23" s="148">
        <f t="shared" si="4"/>
        <v>2736.98</v>
      </c>
      <c r="K23" s="148">
        <v>2736.9766181028754</v>
      </c>
      <c r="L23" s="148">
        <v>2650.5680981046635</v>
      </c>
      <c r="M23" s="37">
        <v>2548.6231712544841</v>
      </c>
      <c r="N23" s="80"/>
      <c r="O23" s="80"/>
      <c r="P23" s="80"/>
      <c r="Q23" s="79"/>
      <c r="R23" s="79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6"/>
      <c r="AG23" s="31"/>
      <c r="AH23" s="31"/>
    </row>
    <row r="24" spans="1:34" outlineLevel="1">
      <c r="A24" s="32" t="s">
        <v>33</v>
      </c>
      <c r="B24" s="36">
        <v>21</v>
      </c>
      <c r="C24" s="36" t="str">
        <f t="shared" si="0"/>
        <v>UA-21</v>
      </c>
      <c r="D24" s="78"/>
      <c r="F24" s="148">
        <f t="shared" si="1"/>
        <v>3013.7150261088004</v>
      </c>
      <c r="G24" s="148">
        <f t="shared" si="2"/>
        <v>2920.9505245544001</v>
      </c>
      <c r="H24" s="148">
        <f t="shared" si="3"/>
        <v>2904.48</v>
      </c>
      <c r="I24" s="148">
        <v>2828.1860230000002</v>
      </c>
      <c r="J24" s="148">
        <f t="shared" si="4"/>
        <v>2764.33</v>
      </c>
      <c r="K24" s="148">
        <v>2764.3303781535678</v>
      </c>
      <c r="L24" s="148">
        <v>2677.0582782815882</v>
      </c>
      <c r="M24" s="37">
        <v>2574.0944983476807</v>
      </c>
      <c r="N24" s="80"/>
      <c r="O24" s="80"/>
      <c r="P24" s="80"/>
      <c r="Q24" s="79"/>
      <c r="R24" s="79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6"/>
      <c r="AG24" s="31"/>
      <c r="AH24" s="31"/>
    </row>
    <row r="25" spans="1:34" outlineLevel="1">
      <c r="A25" s="32" t="s">
        <v>33</v>
      </c>
      <c r="B25" s="36">
        <v>22</v>
      </c>
      <c r="C25" s="36" t="str">
        <f t="shared" si="0"/>
        <v>UA-22</v>
      </c>
      <c r="D25" s="78"/>
      <c r="F25" s="148">
        <f t="shared" si="1"/>
        <v>3043.8594808128005</v>
      </c>
      <c r="G25" s="148">
        <f t="shared" si="2"/>
        <v>2950.1671094064</v>
      </c>
      <c r="H25" s="148">
        <f t="shared" si="3"/>
        <v>2933.53</v>
      </c>
      <c r="I25" s="148">
        <v>2856.4747380000003</v>
      </c>
      <c r="J25" s="148">
        <f t="shared" si="4"/>
        <v>2791.98</v>
      </c>
      <c r="K25" s="148">
        <v>2791.9827600388762</v>
      </c>
      <c r="L25" s="148">
        <v>2703.8376525652493</v>
      </c>
      <c r="M25" s="37">
        <v>2599.8438966973549</v>
      </c>
      <c r="N25" s="80"/>
      <c r="O25" s="80"/>
      <c r="P25" s="80"/>
      <c r="Q25" s="79"/>
      <c r="R25" s="79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6"/>
      <c r="AG25" s="31"/>
      <c r="AH25" s="31"/>
    </row>
    <row r="26" spans="1:34">
      <c r="A26" s="32" t="s">
        <v>33</v>
      </c>
      <c r="B26" s="36">
        <v>23</v>
      </c>
      <c r="C26" s="36" t="str">
        <f t="shared" si="0"/>
        <v>UA-23</v>
      </c>
      <c r="D26" s="78">
        <f>+E26*104.11%</f>
        <v>3287.0076945408005</v>
      </c>
      <c r="E26" s="148">
        <v>3157.2449280000005</v>
      </c>
      <c r="F26" s="148">
        <f t="shared" si="1"/>
        <v>3074.3091958176005</v>
      </c>
      <c r="G26" s="148">
        <f t="shared" si="2"/>
        <v>2979.6795584087999</v>
      </c>
      <c r="H26" s="148">
        <f t="shared" si="3"/>
        <v>2962.88</v>
      </c>
      <c r="I26" s="148">
        <v>2885.0499210000003</v>
      </c>
      <c r="J26" s="148">
        <f t="shared" si="4"/>
        <v>2819.91</v>
      </c>
      <c r="K26" s="148">
        <v>2819.9098740120294</v>
      </c>
      <c r="L26" s="148">
        <v>2730.8830854271059</v>
      </c>
      <c r="M26" s="37">
        <v>2625.8491206029862</v>
      </c>
      <c r="N26" s="80"/>
      <c r="O26" s="168"/>
      <c r="P26" s="168"/>
      <c r="Q26" s="79"/>
      <c r="R26" s="79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6"/>
      <c r="AG26" s="31"/>
      <c r="AH26" s="31"/>
    </row>
    <row r="27" spans="1:34">
      <c r="A27" s="32" t="s">
        <v>33</v>
      </c>
      <c r="B27" s="36">
        <v>24</v>
      </c>
      <c r="C27" s="36" t="str">
        <f t="shared" si="0"/>
        <v>UA-24</v>
      </c>
      <c r="D27" s="78">
        <f t="shared" ref="D27:D90" si="5">+E27*104.11%</f>
        <v>3319.8901967232</v>
      </c>
      <c r="E27" s="148">
        <v>3188.8293120000003</v>
      </c>
      <c r="F27" s="148">
        <f t="shared" si="1"/>
        <v>3105.0641711232006</v>
      </c>
      <c r="G27" s="148">
        <f t="shared" si="2"/>
        <v>3009.4878715616001</v>
      </c>
      <c r="H27" s="148">
        <f t="shared" si="3"/>
        <v>2992.52</v>
      </c>
      <c r="I27" s="148">
        <v>2913.9115720000004</v>
      </c>
      <c r="J27" s="148">
        <f t="shared" si="4"/>
        <v>2848.12</v>
      </c>
      <c r="K27" s="148">
        <v>2848.1236649464136</v>
      </c>
      <c r="L27" s="148">
        <v>2758.2061446314292</v>
      </c>
      <c r="M27" s="37">
        <v>2652.1212929148355</v>
      </c>
      <c r="N27" s="80"/>
      <c r="O27" s="168"/>
      <c r="P27" s="168"/>
      <c r="Q27" s="79"/>
      <c r="R27" s="79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6"/>
      <c r="AG27" s="31"/>
      <c r="AH27" s="31"/>
    </row>
    <row r="28" spans="1:34">
      <c r="A28" s="32" t="s">
        <v>33</v>
      </c>
      <c r="B28" s="36">
        <v>25</v>
      </c>
      <c r="C28" s="36" t="str">
        <f t="shared" si="0"/>
        <v>UA-25</v>
      </c>
      <c r="D28" s="78">
        <f t="shared" si="5"/>
        <v>3353.0722358687999</v>
      </c>
      <c r="E28" s="148">
        <v>3220.7014080000004</v>
      </c>
      <c r="F28" s="148">
        <f t="shared" si="1"/>
        <v>3136.1026024224007</v>
      </c>
      <c r="G28" s="148">
        <f t="shared" si="2"/>
        <v>3039.5709157112001</v>
      </c>
      <c r="H28" s="148">
        <f t="shared" si="3"/>
        <v>3022.43</v>
      </c>
      <c r="I28" s="148">
        <v>2943.0392290000004</v>
      </c>
      <c r="J28" s="148">
        <f t="shared" si="4"/>
        <v>2876.59</v>
      </c>
      <c r="K28" s="148">
        <v>2876.5882982218732</v>
      </c>
      <c r="L28" s="148">
        <v>2785.7721268854089</v>
      </c>
      <c r="M28" s="37">
        <v>2678.6270450821239</v>
      </c>
      <c r="N28" s="80"/>
      <c r="O28" s="168"/>
      <c r="P28" s="168"/>
      <c r="Q28" s="79"/>
      <c r="R28" s="79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6"/>
      <c r="AG28" s="31"/>
      <c r="AH28" s="31"/>
    </row>
    <row r="29" spans="1:34">
      <c r="A29" s="32" t="s">
        <v>33</v>
      </c>
      <c r="B29" s="36">
        <v>26</v>
      </c>
      <c r="C29" s="36" t="str">
        <f t="shared" si="0"/>
        <v>UA-26</v>
      </c>
      <c r="D29" s="78">
        <f t="shared" si="5"/>
        <v>3386.6092817856002</v>
      </c>
      <c r="E29" s="148">
        <v>3252.9144960000003</v>
      </c>
      <c r="F29" s="148">
        <f t="shared" si="1"/>
        <v>3167.4680983296012</v>
      </c>
      <c r="G29" s="148">
        <f t="shared" si="2"/>
        <v>3069.9709571648004</v>
      </c>
      <c r="H29" s="148">
        <f t="shared" si="3"/>
        <v>3052.66</v>
      </c>
      <c r="I29" s="148">
        <v>2972.4738160000006</v>
      </c>
      <c r="J29" s="148">
        <f t="shared" si="4"/>
        <v>2905.36</v>
      </c>
      <c r="K29" s="148">
        <v>2905.3634982053318</v>
      </c>
      <c r="L29" s="148">
        <v>2813.6388710103929</v>
      </c>
      <c r="M29" s="37">
        <v>2705.4219913561469</v>
      </c>
      <c r="N29" s="80"/>
      <c r="O29" s="168"/>
      <c r="P29" s="168"/>
      <c r="Q29" s="79"/>
      <c r="R29" s="79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6"/>
      <c r="AG29" s="31"/>
      <c r="AH29" s="31"/>
    </row>
    <row r="30" spans="1:34">
      <c r="A30" s="32" t="s">
        <v>33</v>
      </c>
      <c r="B30" s="36">
        <v>27</v>
      </c>
      <c r="C30" s="36" t="str">
        <f t="shared" si="0"/>
        <v>UA-27</v>
      </c>
      <c r="D30" s="78">
        <f t="shared" si="5"/>
        <v>3420.4569586272</v>
      </c>
      <c r="E30" s="148">
        <v>3285.4259520000005</v>
      </c>
      <c r="F30" s="148">
        <f t="shared" si="1"/>
        <v>3199.1279523840008</v>
      </c>
      <c r="G30" s="148">
        <f t="shared" si="2"/>
        <v>3100.6562961920004</v>
      </c>
      <c r="H30" s="148">
        <f t="shared" si="3"/>
        <v>3083.17</v>
      </c>
      <c r="I30" s="148">
        <v>3002.1846400000004</v>
      </c>
      <c r="J30" s="148">
        <f t="shared" si="4"/>
        <v>2934.4</v>
      </c>
      <c r="K30" s="148">
        <v>2934.4014854032503</v>
      </c>
      <c r="L30" s="148">
        <v>2841.7601059493031</v>
      </c>
      <c r="M30" s="37">
        <v>2732.4616403358682</v>
      </c>
      <c r="N30" s="80"/>
      <c r="O30" s="168"/>
      <c r="P30" s="168"/>
      <c r="Q30" s="79"/>
      <c r="R30" s="79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6"/>
      <c r="AG30" s="31"/>
      <c r="AH30" s="31"/>
    </row>
    <row r="31" spans="1:34">
      <c r="A31" s="32" t="s">
        <v>33</v>
      </c>
      <c r="B31" s="36">
        <v>28</v>
      </c>
      <c r="C31" s="36" t="str">
        <f t="shared" si="0"/>
        <v>UA-28</v>
      </c>
      <c r="D31" s="78">
        <f t="shared" si="5"/>
        <v>3454.6707362016004</v>
      </c>
      <c r="E31" s="148">
        <v>3318.2890560000005</v>
      </c>
      <c r="F31" s="148">
        <f t="shared" si="1"/>
        <v>3231.1257732000008</v>
      </c>
      <c r="G31" s="148">
        <f t="shared" si="2"/>
        <v>3131.6691991000002</v>
      </c>
      <c r="H31" s="148">
        <f t="shared" si="3"/>
        <v>3114.01</v>
      </c>
      <c r="I31" s="148">
        <v>3032.2126250000006</v>
      </c>
      <c r="J31" s="148">
        <f t="shared" si="4"/>
        <v>2963.75</v>
      </c>
      <c r="K31" s="148">
        <v>2963.7500393091696</v>
      </c>
      <c r="L31" s="148">
        <v>2870.1821027592191</v>
      </c>
      <c r="M31" s="37">
        <v>2759.7904834223259</v>
      </c>
      <c r="N31" s="80"/>
      <c r="O31" s="168"/>
      <c r="P31" s="168"/>
      <c r="Q31" s="79"/>
      <c r="R31" s="79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6"/>
      <c r="AG31" s="31"/>
      <c r="AH31" s="31"/>
    </row>
    <row r="32" spans="1:34">
      <c r="A32" s="32" t="s">
        <v>33</v>
      </c>
      <c r="B32" s="36">
        <v>29</v>
      </c>
      <c r="C32" s="36" t="str">
        <f t="shared" si="0"/>
        <v>UA-29</v>
      </c>
      <c r="D32" s="78">
        <f t="shared" si="5"/>
        <v>3489.2395205472003</v>
      </c>
      <c r="E32" s="148">
        <v>3351.4931520000005</v>
      </c>
      <c r="F32" s="148">
        <f t="shared" si="1"/>
        <v>3263.4506586240009</v>
      </c>
      <c r="G32" s="148">
        <f t="shared" si="2"/>
        <v>3162.9990993120005</v>
      </c>
      <c r="H32" s="148">
        <f t="shared" si="3"/>
        <v>3145.17</v>
      </c>
      <c r="I32" s="148">
        <v>3062.5475400000005</v>
      </c>
      <c r="J32" s="148">
        <f t="shared" si="4"/>
        <v>2993.4</v>
      </c>
      <c r="K32" s="148">
        <v>2993.3972150497029</v>
      </c>
      <c r="L32" s="148">
        <v>2898.8932936758697</v>
      </c>
      <c r="M32" s="37">
        <v>2787.397397765259</v>
      </c>
      <c r="N32" s="80"/>
      <c r="O32" s="168"/>
      <c r="P32" s="168"/>
      <c r="Q32" s="79"/>
      <c r="R32" s="79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6"/>
      <c r="AG32" s="31"/>
      <c r="AH32" s="31"/>
    </row>
    <row r="33" spans="1:34">
      <c r="A33" s="32" t="s">
        <v>33</v>
      </c>
      <c r="B33" s="36">
        <v>30</v>
      </c>
      <c r="C33" s="36" t="str">
        <f t="shared" si="0"/>
        <v>UA-30</v>
      </c>
      <c r="D33" s="78">
        <f t="shared" si="5"/>
        <v>3524.1078418560001</v>
      </c>
      <c r="E33" s="148">
        <v>3384.9849600000002</v>
      </c>
      <c r="F33" s="148">
        <f t="shared" si="1"/>
        <v>3296.0699021952009</v>
      </c>
      <c r="G33" s="148">
        <f t="shared" si="2"/>
        <v>3194.6142970976002</v>
      </c>
      <c r="H33" s="148">
        <f t="shared" si="3"/>
        <v>3176.6</v>
      </c>
      <c r="I33" s="148">
        <v>3093.1586920000004</v>
      </c>
      <c r="J33" s="148">
        <f t="shared" si="4"/>
        <v>3023.32</v>
      </c>
      <c r="K33" s="148">
        <v>3023.319122878082</v>
      </c>
      <c r="L33" s="148">
        <v>2927.8705431707167</v>
      </c>
      <c r="M33" s="37">
        <v>2815.2601376641505</v>
      </c>
      <c r="N33" s="80"/>
      <c r="O33" s="168"/>
      <c r="P33" s="168"/>
      <c r="Q33" s="79"/>
      <c r="R33" s="79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6"/>
      <c r="AG33" s="31"/>
      <c r="AH33" s="31"/>
    </row>
    <row r="34" spans="1:34">
      <c r="A34" s="32" t="s">
        <v>33</v>
      </c>
      <c r="B34" s="36">
        <v>31</v>
      </c>
      <c r="C34" s="36" t="str">
        <f t="shared" si="0"/>
        <v>UA-31</v>
      </c>
      <c r="D34" s="78">
        <f t="shared" si="5"/>
        <v>3559.3644518208002</v>
      </c>
      <c r="E34" s="148">
        <v>3418.8497280000006</v>
      </c>
      <c r="F34" s="148">
        <f t="shared" si="1"/>
        <v>3329.038014681601</v>
      </c>
      <c r="G34" s="148">
        <f t="shared" si="2"/>
        <v>3226.5676253408005</v>
      </c>
      <c r="H34" s="148">
        <f t="shared" si="3"/>
        <v>3208.38</v>
      </c>
      <c r="I34" s="148">
        <v>3124.0972360000005</v>
      </c>
      <c r="J34" s="148">
        <f t="shared" si="4"/>
        <v>3053.56</v>
      </c>
      <c r="K34" s="148">
        <v>3053.563542287844</v>
      </c>
      <c r="L34" s="148">
        <v>2957.160122300837</v>
      </c>
      <c r="M34" s="37">
        <v>2843.4231945200354</v>
      </c>
      <c r="N34" s="80"/>
      <c r="O34" s="168"/>
      <c r="P34" s="168"/>
      <c r="Q34" s="79"/>
      <c r="R34" s="79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6"/>
      <c r="AG34" s="31"/>
      <c r="AH34" s="31"/>
    </row>
    <row r="35" spans="1:34">
      <c r="A35" s="32" t="s">
        <v>33</v>
      </c>
      <c r="B35" s="36">
        <v>32</v>
      </c>
      <c r="C35" s="36" t="str">
        <f t="shared" si="0"/>
        <v>UA-32</v>
      </c>
      <c r="D35" s="78">
        <f t="shared" si="5"/>
        <v>3594.9427866719998</v>
      </c>
      <c r="E35" s="148">
        <v>3453.0235200000002</v>
      </c>
      <c r="F35" s="148">
        <f t="shared" si="1"/>
        <v>3362.3222896224011</v>
      </c>
      <c r="G35" s="148">
        <f t="shared" si="2"/>
        <v>3258.8273843112006</v>
      </c>
      <c r="H35" s="148">
        <f t="shared" si="3"/>
        <v>3240.45</v>
      </c>
      <c r="I35" s="148">
        <v>3155.3324790000006</v>
      </c>
      <c r="J35" s="148">
        <f t="shared" si="4"/>
        <v>3084.09</v>
      </c>
      <c r="K35" s="148">
        <v>3084.0946386588362</v>
      </c>
      <c r="L35" s="148">
        <v>2986.7273277734225</v>
      </c>
      <c r="M35" s="37">
        <v>2871.8531997821369</v>
      </c>
      <c r="N35" s="80"/>
      <c r="O35" s="168"/>
      <c r="P35" s="168"/>
      <c r="Q35" s="79"/>
      <c r="R35" s="79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6"/>
      <c r="AG35" s="31"/>
      <c r="AH35" s="31"/>
    </row>
    <row r="36" spans="1:34">
      <c r="A36" s="32" t="s">
        <v>33</v>
      </c>
      <c r="B36" s="36">
        <v>33</v>
      </c>
      <c r="C36" s="36" t="str">
        <f t="shared" si="0"/>
        <v>UA-33</v>
      </c>
      <c r="D36" s="78">
        <f t="shared" si="5"/>
        <v>3630.9094101792002</v>
      </c>
      <c r="E36" s="148">
        <v>3487.5702720000004</v>
      </c>
      <c r="F36" s="148">
        <f t="shared" si="1"/>
        <v>3395.9554334784007</v>
      </c>
      <c r="G36" s="148">
        <f t="shared" si="2"/>
        <v>3291.4252737392003</v>
      </c>
      <c r="H36" s="148">
        <f t="shared" si="3"/>
        <v>3272.87</v>
      </c>
      <c r="I36" s="148">
        <v>3186.8951140000004</v>
      </c>
      <c r="J36" s="148">
        <f t="shared" si="4"/>
        <v>3114.94</v>
      </c>
      <c r="K36" s="148">
        <v>3114.9363017378278</v>
      </c>
      <c r="L36" s="148">
        <v>3016.5952951170134</v>
      </c>
      <c r="M36" s="37">
        <v>2900.5723991509744</v>
      </c>
      <c r="N36" s="80"/>
      <c r="O36" s="168"/>
      <c r="P36" s="168"/>
      <c r="Q36" s="79"/>
      <c r="R36" s="7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6"/>
      <c r="AG36" s="31"/>
      <c r="AH36" s="31"/>
    </row>
    <row r="37" spans="1:34">
      <c r="A37" s="32" t="s">
        <v>33</v>
      </c>
      <c r="B37" s="36">
        <v>34</v>
      </c>
      <c r="C37" s="36" t="str">
        <f t="shared" si="0"/>
        <v>UA-34</v>
      </c>
      <c r="D37" s="78">
        <f t="shared" si="5"/>
        <v>3667.2199464959999</v>
      </c>
      <c r="E37" s="148">
        <v>3522.4473600000001</v>
      </c>
      <c r="F37" s="148">
        <f t="shared" si="1"/>
        <v>3429.9156419424007</v>
      </c>
      <c r="G37" s="148">
        <f t="shared" si="2"/>
        <v>3324.3401604712003</v>
      </c>
      <c r="H37" s="148">
        <f t="shared" si="3"/>
        <v>3305.6</v>
      </c>
      <c r="I37" s="148">
        <v>3218.7646790000003</v>
      </c>
      <c r="J37" s="148">
        <f t="shared" si="4"/>
        <v>3146.09</v>
      </c>
      <c r="K37" s="148">
        <v>3146.0885315248183</v>
      </c>
      <c r="L37" s="148">
        <v>3046.7640243316082</v>
      </c>
      <c r="M37" s="37">
        <v>2929.5807926265461</v>
      </c>
      <c r="N37" s="80"/>
      <c r="O37" s="168"/>
      <c r="P37" s="168"/>
      <c r="Q37" s="79"/>
      <c r="R37" s="79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6"/>
      <c r="AG37" s="31"/>
      <c r="AH37" s="31"/>
    </row>
    <row r="38" spans="1:34">
      <c r="A38" s="32" t="s">
        <v>33</v>
      </c>
      <c r="B38" s="36">
        <v>35</v>
      </c>
      <c r="C38" s="36" t="str">
        <f t="shared" si="0"/>
        <v>UA-35</v>
      </c>
      <c r="D38" s="78">
        <f t="shared" si="5"/>
        <v>3703.8965835455997</v>
      </c>
      <c r="E38" s="148">
        <v>3557.6760960000001</v>
      </c>
      <c r="F38" s="148">
        <f t="shared" si="1"/>
        <v>3464.2247193216008</v>
      </c>
      <c r="G38" s="148">
        <f t="shared" si="2"/>
        <v>3357.5931776608004</v>
      </c>
      <c r="H38" s="148">
        <f t="shared" si="3"/>
        <v>3338.66</v>
      </c>
      <c r="I38" s="148">
        <v>3250.9616360000005</v>
      </c>
      <c r="J38" s="148">
        <f t="shared" si="4"/>
        <v>3177.56</v>
      </c>
      <c r="K38" s="148">
        <v>3177.5632728931923</v>
      </c>
      <c r="L38" s="148">
        <v>3077.2450831814763</v>
      </c>
      <c r="M38" s="37">
        <v>2958.8895030591116</v>
      </c>
      <c r="N38" s="80"/>
      <c r="O38" s="168"/>
      <c r="P38" s="168"/>
      <c r="Q38" s="79"/>
      <c r="R38" s="79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6"/>
      <c r="AG38" s="31"/>
      <c r="AH38" s="31"/>
    </row>
    <row r="39" spans="1:34">
      <c r="A39" s="32" t="s">
        <v>33</v>
      </c>
      <c r="B39" s="36">
        <v>36</v>
      </c>
      <c r="C39" s="36" t="str">
        <f t="shared" si="0"/>
        <v>UA-36</v>
      </c>
      <c r="D39" s="78">
        <f t="shared" si="5"/>
        <v>3740.9171334048006</v>
      </c>
      <c r="E39" s="148">
        <v>3593.2351680000006</v>
      </c>
      <c r="F39" s="148">
        <f t="shared" si="1"/>
        <v>3498.8499591552008</v>
      </c>
      <c r="G39" s="148">
        <f t="shared" si="2"/>
        <v>3391.1526255776002</v>
      </c>
      <c r="H39" s="148">
        <f t="shared" si="3"/>
        <v>3372.03</v>
      </c>
      <c r="I39" s="148">
        <v>3283.4552920000006</v>
      </c>
      <c r="J39" s="148">
        <f t="shared" si="4"/>
        <v>3209.32</v>
      </c>
      <c r="K39" s="148">
        <v>3209.3246912227978</v>
      </c>
      <c r="L39" s="148">
        <v>3108.0037683738115</v>
      </c>
      <c r="M39" s="37">
        <v>2988.4651618978955</v>
      </c>
      <c r="N39" s="80"/>
      <c r="O39" s="168"/>
      <c r="P39" s="168"/>
      <c r="Q39" s="79"/>
      <c r="R39" s="79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6"/>
      <c r="AG39" s="31"/>
      <c r="AH39" s="31"/>
    </row>
    <row r="40" spans="1:34">
      <c r="A40" s="32" t="s">
        <v>33</v>
      </c>
      <c r="B40" s="36">
        <v>37</v>
      </c>
      <c r="C40" s="36" t="str">
        <f t="shared" si="0"/>
        <v>UA-37</v>
      </c>
      <c r="D40" s="78">
        <f t="shared" si="5"/>
        <v>3778.32597192</v>
      </c>
      <c r="E40" s="148">
        <v>3629.1672000000003</v>
      </c>
      <c r="F40" s="148">
        <f t="shared" si="1"/>
        <v>3533.8349700576005</v>
      </c>
      <c r="G40" s="148">
        <f t="shared" si="2"/>
        <v>3425.0607705287998</v>
      </c>
      <c r="H40" s="148">
        <f t="shared" si="3"/>
        <v>3405.75</v>
      </c>
      <c r="I40" s="148">
        <v>3316.2865710000001</v>
      </c>
      <c r="J40" s="148">
        <f t="shared" si="4"/>
        <v>3241.41</v>
      </c>
      <c r="K40" s="148">
        <v>3241.4086211337849</v>
      </c>
      <c r="L40" s="148">
        <v>3139.0747832014185</v>
      </c>
      <c r="M40" s="37">
        <v>3018.3411376936715</v>
      </c>
      <c r="N40" s="80"/>
      <c r="O40" s="168"/>
      <c r="P40" s="168"/>
      <c r="Q40" s="79"/>
      <c r="R40" s="79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6"/>
      <c r="AG40" s="31"/>
      <c r="AH40" s="31"/>
    </row>
    <row r="41" spans="1:34">
      <c r="A41" s="32" t="s">
        <v>33</v>
      </c>
      <c r="B41" s="36">
        <v>38</v>
      </c>
      <c r="C41" s="36" t="str">
        <f t="shared" si="0"/>
        <v>UA-38</v>
      </c>
      <c r="D41" s="78">
        <f t="shared" si="5"/>
        <v>3816.1230990912004</v>
      </c>
      <c r="E41" s="148">
        <v>3665.4721920000006</v>
      </c>
      <c r="F41" s="148">
        <f t="shared" si="1"/>
        <v>3569.190654182401</v>
      </c>
      <c r="G41" s="148">
        <f t="shared" si="2"/>
        <v>3459.3281790912006</v>
      </c>
      <c r="H41" s="148">
        <f t="shared" si="3"/>
        <v>3439.82</v>
      </c>
      <c r="I41" s="148">
        <v>3349.4657040000006</v>
      </c>
      <c r="J41" s="148">
        <f t="shared" si="4"/>
        <v>3273.84</v>
      </c>
      <c r="K41" s="148">
        <v>3273.8389523729247</v>
      </c>
      <c r="L41" s="148">
        <v>3170.4812631928385</v>
      </c>
      <c r="M41" s="37">
        <v>3048.5396761469601</v>
      </c>
      <c r="N41" s="80"/>
      <c r="O41" s="168"/>
      <c r="P41" s="168"/>
      <c r="Q41" s="79"/>
      <c r="R41" s="79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6"/>
      <c r="AG41" s="31"/>
      <c r="AH41" s="31"/>
    </row>
    <row r="42" spans="1:34">
      <c r="A42" s="32" t="s">
        <v>33</v>
      </c>
      <c r="B42" s="36">
        <v>39</v>
      </c>
      <c r="C42" s="36" t="str">
        <f t="shared" si="0"/>
        <v>UA-39</v>
      </c>
      <c r="D42" s="78">
        <f t="shared" si="5"/>
        <v>3854.2863269951999</v>
      </c>
      <c r="E42" s="148">
        <v>3702.1288320000003</v>
      </c>
      <c r="F42" s="148">
        <f t="shared" si="1"/>
        <v>3604.8843050688006</v>
      </c>
      <c r="G42" s="148">
        <f t="shared" si="2"/>
        <v>3493.9231515343999</v>
      </c>
      <c r="H42" s="148">
        <f t="shared" si="3"/>
        <v>3474.22</v>
      </c>
      <c r="I42" s="148">
        <v>3382.9619980000002</v>
      </c>
      <c r="J42" s="148">
        <f t="shared" si="4"/>
        <v>3306.58</v>
      </c>
      <c r="K42" s="148">
        <v>3306.5798503200654</v>
      </c>
      <c r="L42" s="148">
        <v>3202.1885050552637</v>
      </c>
      <c r="M42" s="37">
        <v>3079.0274087069843</v>
      </c>
      <c r="N42" s="80"/>
      <c r="O42" s="168"/>
      <c r="P42" s="168"/>
      <c r="Q42" s="79"/>
      <c r="R42" s="79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6"/>
      <c r="AG42" s="31"/>
      <c r="AH42" s="31"/>
    </row>
    <row r="43" spans="1:34">
      <c r="A43" s="32" t="s">
        <v>33</v>
      </c>
      <c r="B43" s="36">
        <v>40</v>
      </c>
      <c r="C43" s="36" t="str">
        <f t="shared" si="0"/>
        <v>UA-40</v>
      </c>
      <c r="D43" s="78">
        <f t="shared" si="5"/>
        <v>3892.8267495935997</v>
      </c>
      <c r="E43" s="148">
        <v>3739.1477760000002</v>
      </c>
      <c r="F43" s="148">
        <f t="shared" si="1"/>
        <v>3640.9268248704007</v>
      </c>
      <c r="G43" s="148">
        <f t="shared" si="2"/>
        <v>3528.8562544352003</v>
      </c>
      <c r="H43" s="148">
        <f t="shared" si="3"/>
        <v>3508.96</v>
      </c>
      <c r="I43" s="148">
        <v>3416.7856840000004</v>
      </c>
      <c r="J43" s="148">
        <f t="shared" si="4"/>
        <v>3339.64</v>
      </c>
      <c r="K43" s="148">
        <v>3339.6432598485885</v>
      </c>
      <c r="L43" s="148">
        <v>3234.2080765529622</v>
      </c>
      <c r="M43" s="37">
        <v>3109.8154582240022</v>
      </c>
      <c r="N43" s="80"/>
      <c r="O43" s="168"/>
      <c r="P43" s="168"/>
      <c r="Q43" s="79"/>
      <c r="R43" s="79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6"/>
      <c r="AG43" s="31"/>
      <c r="AH43" s="31"/>
    </row>
    <row r="44" spans="1:34">
      <c r="A44" s="32" t="s">
        <v>33</v>
      </c>
      <c r="B44" s="36">
        <v>41</v>
      </c>
      <c r="C44" s="36" t="str">
        <f t="shared" si="0"/>
        <v>UA-41</v>
      </c>
      <c r="D44" s="78">
        <f t="shared" si="5"/>
        <v>3931.7443668864003</v>
      </c>
      <c r="E44" s="148">
        <v>3776.5290240000004</v>
      </c>
      <c r="F44" s="148">
        <f t="shared" si="1"/>
        <v>3677.3291157408007</v>
      </c>
      <c r="G44" s="148">
        <f t="shared" si="2"/>
        <v>3564.1380543704004</v>
      </c>
      <c r="H44" s="148">
        <f t="shared" si="3"/>
        <v>3544.04</v>
      </c>
      <c r="I44" s="148">
        <v>3450.9469930000005</v>
      </c>
      <c r="J44" s="148">
        <f t="shared" si="4"/>
        <v>3373.03</v>
      </c>
      <c r="K44" s="148">
        <v>3373.0291809584974</v>
      </c>
      <c r="L44" s="148">
        <v>3266.5399776859358</v>
      </c>
      <c r="M44" s="37">
        <v>3140.9038246980149</v>
      </c>
      <c r="N44" s="80"/>
      <c r="O44" s="168"/>
      <c r="P44" s="168"/>
      <c r="Q44" s="79"/>
      <c r="R44" s="79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6"/>
      <c r="AG44" s="31"/>
      <c r="AH44" s="31"/>
    </row>
    <row r="45" spans="1:34">
      <c r="A45" s="32" t="s">
        <v>33</v>
      </c>
      <c r="B45" s="36">
        <v>42</v>
      </c>
      <c r="C45" s="36" t="str">
        <f t="shared" si="0"/>
        <v>UA-42</v>
      </c>
      <c r="D45" s="78">
        <f t="shared" si="5"/>
        <v>3971.0613667968005</v>
      </c>
      <c r="E45" s="148">
        <v>3814.2938880000006</v>
      </c>
      <c r="F45" s="148">
        <f t="shared" si="1"/>
        <v>3714.1020798336012</v>
      </c>
      <c r="G45" s="148">
        <f t="shared" si="2"/>
        <v>3599.7791179168003</v>
      </c>
      <c r="H45" s="148">
        <f t="shared" si="3"/>
        <v>3579.48</v>
      </c>
      <c r="I45" s="148">
        <v>3485.4561560000006</v>
      </c>
      <c r="J45" s="148">
        <f t="shared" si="4"/>
        <v>3406.76</v>
      </c>
      <c r="K45" s="148">
        <v>3406.7615033965581</v>
      </c>
      <c r="L45" s="148">
        <v>3299.2073439827213</v>
      </c>
      <c r="M45" s="37">
        <v>3172.3147538295398</v>
      </c>
      <c r="N45" s="80"/>
      <c r="O45" s="168"/>
      <c r="P45" s="168"/>
      <c r="Q45" s="79"/>
      <c r="R45" s="79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6"/>
      <c r="AG45" s="31"/>
      <c r="AH45" s="31"/>
    </row>
    <row r="46" spans="1:34">
      <c r="A46" s="32" t="s">
        <v>33</v>
      </c>
      <c r="B46" s="36">
        <v>43</v>
      </c>
      <c r="C46" s="36" t="str">
        <f t="shared" si="0"/>
        <v>UA-43</v>
      </c>
      <c r="D46" s="78">
        <f t="shared" si="5"/>
        <v>4010.7777493248</v>
      </c>
      <c r="E46" s="148">
        <v>3852.4423680000004</v>
      </c>
      <c r="F46" s="148">
        <f t="shared" si="1"/>
        <v>3751.2457171488008</v>
      </c>
      <c r="G46" s="148">
        <f t="shared" si="2"/>
        <v>3635.7794450744004</v>
      </c>
      <c r="H46" s="148">
        <f t="shared" si="3"/>
        <v>3615.28</v>
      </c>
      <c r="I46" s="148">
        <v>3520.3131730000005</v>
      </c>
      <c r="J46" s="148">
        <f t="shared" si="4"/>
        <v>3440.83</v>
      </c>
      <c r="K46" s="148">
        <v>3440.8282822893862</v>
      </c>
      <c r="L46" s="148">
        <v>3332.1986076790495</v>
      </c>
      <c r="M46" s="37">
        <v>3204.0371227683167</v>
      </c>
      <c r="N46" s="80"/>
      <c r="O46" s="168"/>
      <c r="P46" s="168"/>
      <c r="Q46" s="79"/>
      <c r="R46" s="79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6"/>
      <c r="AG46" s="31"/>
      <c r="AH46" s="31"/>
    </row>
    <row r="47" spans="1:34">
      <c r="A47" s="32" t="s">
        <v>33</v>
      </c>
      <c r="B47" s="36">
        <v>44</v>
      </c>
      <c r="C47" s="36" t="str">
        <f t="shared" si="0"/>
        <v>UA-44</v>
      </c>
      <c r="D47" s="78">
        <f t="shared" si="5"/>
        <v>4050.8824205087999</v>
      </c>
      <c r="E47" s="148">
        <v>3890.9638080000004</v>
      </c>
      <c r="F47" s="148">
        <f t="shared" si="1"/>
        <v>3788.7600276864009</v>
      </c>
      <c r="G47" s="148">
        <f t="shared" si="2"/>
        <v>3672.1390358432</v>
      </c>
      <c r="H47" s="148">
        <f t="shared" si="3"/>
        <v>3651.43</v>
      </c>
      <c r="I47" s="148">
        <v>3555.5180440000004</v>
      </c>
      <c r="J47" s="148">
        <f t="shared" si="4"/>
        <v>3475.24</v>
      </c>
      <c r="K47" s="148">
        <v>3475.2414625103675</v>
      </c>
      <c r="L47" s="148">
        <v>3365.52533653919</v>
      </c>
      <c r="M47" s="37">
        <v>3236.0820543646055</v>
      </c>
      <c r="N47" s="80"/>
      <c r="O47" s="168"/>
      <c r="P47" s="168"/>
      <c r="Q47" s="79"/>
      <c r="R47" s="79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6"/>
      <c r="AG47" s="31"/>
      <c r="AH47" s="31"/>
    </row>
    <row r="48" spans="1:34">
      <c r="A48" s="32" t="s">
        <v>33</v>
      </c>
      <c r="B48" s="36">
        <v>45</v>
      </c>
      <c r="C48" s="36" t="str">
        <f t="shared" si="0"/>
        <v>UA-45</v>
      </c>
      <c r="D48" s="78">
        <f t="shared" si="5"/>
        <v>4091.3864743104</v>
      </c>
      <c r="E48" s="148">
        <v>3929.8688640000005</v>
      </c>
      <c r="F48" s="148">
        <f t="shared" si="1"/>
        <v>3826.634109292801</v>
      </c>
      <c r="G48" s="148">
        <f t="shared" si="2"/>
        <v>3708.8473236464006</v>
      </c>
      <c r="H48" s="148">
        <f t="shared" si="3"/>
        <v>3687.94</v>
      </c>
      <c r="I48" s="148">
        <v>3591.0605380000006</v>
      </c>
      <c r="J48" s="148">
        <f t="shared" si="4"/>
        <v>3509.98</v>
      </c>
      <c r="K48" s="148">
        <v>3509.9771543127326</v>
      </c>
      <c r="L48" s="148">
        <v>3399.1643950346047</v>
      </c>
      <c r="M48" s="37">
        <v>3268.4273029178889</v>
      </c>
      <c r="N48" s="80"/>
      <c r="O48" s="168"/>
      <c r="P48" s="168"/>
      <c r="Q48" s="79"/>
      <c r="R48" s="79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6"/>
      <c r="AG48" s="31"/>
      <c r="AH48" s="31"/>
    </row>
    <row r="49" spans="1:34">
      <c r="A49" s="32" t="s">
        <v>33</v>
      </c>
      <c r="B49" s="36">
        <v>46</v>
      </c>
      <c r="C49" s="36" t="str">
        <f t="shared" si="0"/>
        <v>UA-46</v>
      </c>
      <c r="D49" s="78">
        <f t="shared" si="5"/>
        <v>4132.3010046912004</v>
      </c>
      <c r="E49" s="148">
        <v>3969.1681920000005</v>
      </c>
      <c r="F49" s="148">
        <f t="shared" si="1"/>
        <v>3864.9006684288011</v>
      </c>
      <c r="G49" s="148">
        <f t="shared" si="2"/>
        <v>3745.9360082144003</v>
      </c>
      <c r="H49" s="148">
        <f t="shared" si="3"/>
        <v>3724.82</v>
      </c>
      <c r="I49" s="148">
        <v>3626.9713480000005</v>
      </c>
      <c r="J49" s="148">
        <f t="shared" si="4"/>
        <v>3545.08</v>
      </c>
      <c r="K49" s="148">
        <v>3545.0831371900204</v>
      </c>
      <c r="L49" s="148">
        <v>3433.1620542223714</v>
      </c>
      <c r="M49" s="37">
        <v>3301.117359829203</v>
      </c>
      <c r="N49" s="80"/>
      <c r="O49" s="168"/>
      <c r="P49" s="168"/>
      <c r="Q49" s="79"/>
      <c r="R49" s="79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6"/>
      <c r="AG49" s="31"/>
      <c r="AH49" s="31"/>
    </row>
    <row r="50" spans="1:34">
      <c r="A50" s="32" t="s">
        <v>33</v>
      </c>
      <c r="B50" s="36">
        <v>47</v>
      </c>
      <c r="C50" s="36" t="str">
        <f t="shared" si="0"/>
        <v>UA-47</v>
      </c>
      <c r="D50" s="78">
        <f t="shared" si="5"/>
        <v>4173.6371056128</v>
      </c>
      <c r="E50" s="148">
        <v>4008.8724480000005</v>
      </c>
      <c r="F50" s="148">
        <f t="shared" si="1"/>
        <v>3903.5706072480011</v>
      </c>
      <c r="G50" s="148">
        <f t="shared" si="2"/>
        <v>3783.4156561240002</v>
      </c>
      <c r="H50" s="148">
        <f t="shared" si="3"/>
        <v>3762.08</v>
      </c>
      <c r="I50" s="148">
        <v>3663.2607050000006</v>
      </c>
      <c r="J50" s="148">
        <f t="shared" si="4"/>
        <v>3580.55</v>
      </c>
      <c r="K50" s="148">
        <v>3580.5474662688448</v>
      </c>
      <c r="L50" s="148">
        <v>3467.5067463382188</v>
      </c>
      <c r="M50" s="37">
        <v>3334.1411022482871</v>
      </c>
      <c r="N50" s="80"/>
      <c r="O50" s="168"/>
      <c r="P50" s="168"/>
      <c r="Q50" s="79"/>
      <c r="R50" s="79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6"/>
      <c r="AG50" s="31"/>
      <c r="AH50" s="31"/>
    </row>
    <row r="51" spans="1:34">
      <c r="A51" s="32" t="s">
        <v>33</v>
      </c>
      <c r="B51" s="36">
        <v>48</v>
      </c>
      <c r="C51" s="36" t="str">
        <f t="shared" si="0"/>
        <v>UA-48</v>
      </c>
      <c r="D51" s="78">
        <f t="shared" si="5"/>
        <v>4215.3725891519998</v>
      </c>
      <c r="E51" s="148">
        <v>4048.9603200000001</v>
      </c>
      <c r="F51" s="148">
        <f t="shared" si="1"/>
        <v>3942.6003171360007</v>
      </c>
      <c r="G51" s="148">
        <f t="shared" si="2"/>
        <v>3821.2440010679998</v>
      </c>
      <c r="H51" s="148">
        <f t="shared" si="3"/>
        <v>3799.7</v>
      </c>
      <c r="I51" s="148">
        <v>3699.8876850000001</v>
      </c>
      <c r="J51" s="148">
        <f t="shared" si="4"/>
        <v>3616.35</v>
      </c>
      <c r="K51" s="148">
        <v>3616.346251802438</v>
      </c>
      <c r="L51" s="148">
        <v>3502.1753358536102</v>
      </c>
      <c r="M51" s="37">
        <v>3367.4762844746251</v>
      </c>
      <c r="N51" s="80"/>
      <c r="O51" s="168"/>
      <c r="P51" s="168"/>
      <c r="Q51" s="79"/>
      <c r="R51" s="79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6"/>
      <c r="AG51" s="31"/>
      <c r="AH51" s="31"/>
    </row>
    <row r="52" spans="1:34">
      <c r="A52" s="32" t="s">
        <v>33</v>
      </c>
      <c r="B52" s="36">
        <v>49</v>
      </c>
      <c r="C52" s="36" t="str">
        <f t="shared" si="0"/>
        <v>UA-49</v>
      </c>
      <c r="D52" s="78">
        <f t="shared" si="5"/>
        <v>4257.5074553087998</v>
      </c>
      <c r="E52" s="148">
        <v>4089.4318080000003</v>
      </c>
      <c r="F52" s="148">
        <f t="shared" si="1"/>
        <v>3982.0116024000008</v>
      </c>
      <c r="G52" s="148">
        <f t="shared" si="2"/>
        <v>3859.4421762000002</v>
      </c>
      <c r="H52" s="148">
        <f t="shared" si="3"/>
        <v>3837.68</v>
      </c>
      <c r="I52" s="148">
        <v>3736.8727500000005</v>
      </c>
      <c r="J52" s="148">
        <f t="shared" si="4"/>
        <v>3652.5</v>
      </c>
      <c r="K52" s="148">
        <v>3652.503383537568</v>
      </c>
      <c r="L52" s="148">
        <v>3537.1909582970834</v>
      </c>
      <c r="M52" s="37">
        <v>3401.1451522087341</v>
      </c>
      <c r="N52" s="80"/>
      <c r="O52" s="168"/>
      <c r="P52" s="168"/>
      <c r="Q52" s="79"/>
      <c r="R52" s="79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6"/>
      <c r="AG52" s="31"/>
      <c r="AH52" s="31"/>
    </row>
    <row r="53" spans="1:34">
      <c r="A53" s="32" t="s">
        <v>33</v>
      </c>
      <c r="B53" s="36">
        <v>50</v>
      </c>
      <c r="C53" s="36" t="str">
        <f t="shared" si="0"/>
        <v>UA-50</v>
      </c>
      <c r="D53" s="78">
        <f t="shared" si="5"/>
        <v>4300.0860799295997</v>
      </c>
      <c r="E53" s="148">
        <v>4130.3295360000002</v>
      </c>
      <c r="F53" s="148">
        <f t="shared" si="1"/>
        <v>4021.8371695008013</v>
      </c>
      <c r="G53" s="148">
        <f t="shared" si="2"/>
        <v>3898.0418812504004</v>
      </c>
      <c r="H53" s="148">
        <f t="shared" si="3"/>
        <v>3876.06</v>
      </c>
      <c r="I53" s="148">
        <v>3774.2465930000008</v>
      </c>
      <c r="J53" s="148">
        <f t="shared" si="4"/>
        <v>3689.03</v>
      </c>
      <c r="K53" s="148">
        <v>3689.0308063476218</v>
      </c>
      <c r="L53" s="148">
        <v>3572.565181432909</v>
      </c>
      <c r="M53" s="37">
        <v>3435.1588283008737</v>
      </c>
      <c r="N53" s="80"/>
      <c r="O53" s="168"/>
      <c r="P53" s="168"/>
      <c r="Q53" s="79"/>
      <c r="R53" s="79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6"/>
      <c r="AG53" s="31"/>
      <c r="AH53" s="31"/>
    </row>
    <row r="54" spans="1:34">
      <c r="A54" s="32" t="s">
        <v>33</v>
      </c>
      <c r="B54" s="36">
        <v>51</v>
      </c>
      <c r="C54" s="36" t="str">
        <f t="shared" si="0"/>
        <v>UA-51</v>
      </c>
      <c r="D54" s="78">
        <f t="shared" si="5"/>
        <v>4343.0862750912011</v>
      </c>
      <c r="E54" s="148">
        <v>4171.6321920000009</v>
      </c>
      <c r="F54" s="148">
        <f t="shared" si="1"/>
        <v>4062.055214131201</v>
      </c>
      <c r="G54" s="148">
        <f t="shared" si="2"/>
        <v>3937.0219830656006</v>
      </c>
      <c r="H54" s="148">
        <f t="shared" si="3"/>
        <v>3914.82</v>
      </c>
      <c r="I54" s="148">
        <v>3811.9887520000007</v>
      </c>
      <c r="J54" s="148">
        <f t="shared" si="4"/>
        <v>3725.92</v>
      </c>
      <c r="K54" s="148">
        <v>3725.9165753592115</v>
      </c>
      <c r="L54" s="148">
        <v>3608.2864374968153</v>
      </c>
      <c r="M54" s="37">
        <v>3469.5061899007837</v>
      </c>
      <c r="N54" s="80"/>
      <c r="O54" s="168"/>
      <c r="P54" s="168"/>
      <c r="Q54" s="79"/>
      <c r="R54" s="79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6"/>
      <c r="AG54" s="31"/>
      <c r="AH54" s="31"/>
    </row>
    <row r="55" spans="1:34">
      <c r="A55" s="32" t="s">
        <v>33</v>
      </c>
      <c r="B55" s="36">
        <v>52</v>
      </c>
      <c r="C55" s="36" t="str">
        <f t="shared" si="0"/>
        <v>UA-52</v>
      </c>
      <c r="D55" s="78">
        <f t="shared" si="5"/>
        <v>4386.5080407936002</v>
      </c>
      <c r="E55" s="148">
        <v>4213.3397760000007</v>
      </c>
      <c r="F55" s="148">
        <f t="shared" si="1"/>
        <v>4102.665736291201</v>
      </c>
      <c r="G55" s="148">
        <f t="shared" si="2"/>
        <v>3976.3824816456004</v>
      </c>
      <c r="H55" s="148">
        <f t="shared" si="3"/>
        <v>3953.96</v>
      </c>
      <c r="I55" s="148">
        <v>3850.0992270000006</v>
      </c>
      <c r="J55" s="148">
        <f t="shared" si="4"/>
        <v>3763.17</v>
      </c>
      <c r="K55" s="148">
        <v>3763.1726354457232</v>
      </c>
      <c r="L55" s="148">
        <v>3644.3662942530732</v>
      </c>
      <c r="M55" s="37">
        <v>3504.198359858724</v>
      </c>
      <c r="N55" s="80"/>
      <c r="O55" s="168"/>
      <c r="P55" s="168"/>
      <c r="Q55" s="79"/>
      <c r="R55" s="79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6"/>
      <c r="AG55" s="31"/>
      <c r="AH55" s="31"/>
    </row>
    <row r="56" spans="1:34">
      <c r="A56" s="32" t="s">
        <v>33</v>
      </c>
      <c r="B56" s="36">
        <v>53</v>
      </c>
      <c r="C56" s="36" t="str">
        <f t="shared" si="0"/>
        <v>UA-53</v>
      </c>
      <c r="D56" s="78">
        <f t="shared" si="5"/>
        <v>4430.3846589216</v>
      </c>
      <c r="E56" s="148">
        <v>4255.4842560000006</v>
      </c>
      <c r="F56" s="148">
        <f t="shared" si="1"/>
        <v>4143.7014424416011</v>
      </c>
      <c r="G56" s="148">
        <f t="shared" si="2"/>
        <v>4016.1550767208</v>
      </c>
      <c r="H56" s="148">
        <f t="shared" si="3"/>
        <v>3993.51</v>
      </c>
      <c r="I56" s="148">
        <v>3888.6087110000003</v>
      </c>
      <c r="J56" s="148">
        <f t="shared" si="4"/>
        <v>3800.81</v>
      </c>
      <c r="K56" s="148">
        <v>3800.8109314805424</v>
      </c>
      <c r="L56" s="148">
        <v>3680.8163194659523</v>
      </c>
      <c r="M56" s="37">
        <v>3539.246461024954</v>
      </c>
      <c r="N56" s="80"/>
      <c r="O56" s="168"/>
      <c r="P56" s="168"/>
      <c r="Q56" s="79"/>
      <c r="R56" s="79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6"/>
      <c r="AG56" s="31"/>
      <c r="AH56" s="31"/>
    </row>
    <row r="57" spans="1:34">
      <c r="A57" s="32" t="s">
        <v>33</v>
      </c>
      <c r="B57" s="36">
        <v>54</v>
      </c>
      <c r="C57" s="36" t="str">
        <f t="shared" si="0"/>
        <v>UA-54</v>
      </c>
      <c r="D57" s="78">
        <f t="shared" si="5"/>
        <v>4474.7050355135998</v>
      </c>
      <c r="E57" s="148">
        <v>4298.0549760000004</v>
      </c>
      <c r="F57" s="148">
        <f t="shared" si="1"/>
        <v>4185.1514304288012</v>
      </c>
      <c r="G57" s="148">
        <f t="shared" si="2"/>
        <v>4056.3292017144004</v>
      </c>
      <c r="H57" s="148">
        <f t="shared" si="3"/>
        <v>4033.46</v>
      </c>
      <c r="I57" s="148">
        <v>3927.5069730000005</v>
      </c>
      <c r="J57" s="148">
        <f t="shared" si="4"/>
        <v>3838.83</v>
      </c>
      <c r="K57" s="148">
        <v>3838.8314634636677</v>
      </c>
      <c r="L57" s="148">
        <v>3717.6365131354519</v>
      </c>
      <c r="M57" s="37">
        <v>3574.6504933994729</v>
      </c>
      <c r="N57" s="80"/>
      <c r="O57" s="168"/>
      <c r="P57" s="168"/>
      <c r="Q57" s="79"/>
      <c r="R57" s="79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6"/>
      <c r="AG57" s="31"/>
      <c r="AH57" s="31"/>
    </row>
    <row r="58" spans="1:34">
      <c r="A58" s="32" t="s">
        <v>33</v>
      </c>
      <c r="B58" s="36">
        <v>55</v>
      </c>
      <c r="C58" s="36" t="str">
        <f t="shared" si="0"/>
        <v>UA-55</v>
      </c>
      <c r="D58" s="78">
        <f t="shared" si="5"/>
        <v>4519.4580766079998</v>
      </c>
      <c r="E58" s="148">
        <v>4341.0412800000004</v>
      </c>
      <c r="F58" s="148">
        <f t="shared" si="1"/>
        <v>4227.0047980992013</v>
      </c>
      <c r="G58" s="148">
        <f t="shared" si="2"/>
        <v>4096.8942900496004</v>
      </c>
      <c r="H58" s="148">
        <f t="shared" si="3"/>
        <v>4073.8</v>
      </c>
      <c r="I58" s="148">
        <v>3966.7837820000004</v>
      </c>
      <c r="J58" s="148">
        <f t="shared" si="4"/>
        <v>3877.22</v>
      </c>
      <c r="K58" s="148">
        <v>3877.2222865217145</v>
      </c>
      <c r="L58" s="148">
        <v>3754.8153074973025</v>
      </c>
      <c r="M58" s="37">
        <v>3610.3993341320215</v>
      </c>
      <c r="N58" s="80"/>
      <c r="O58" s="168"/>
      <c r="P58" s="168"/>
      <c r="Q58" s="79"/>
      <c r="R58" s="79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6"/>
      <c r="AG58" s="31"/>
      <c r="AH58" s="31"/>
    </row>
    <row r="59" spans="1:34">
      <c r="A59" s="32" t="s">
        <v>33</v>
      </c>
      <c r="B59" s="36">
        <v>56</v>
      </c>
      <c r="C59" s="36" t="str">
        <f t="shared" si="0"/>
        <v>UA-56</v>
      </c>
      <c r="D59" s="78">
        <f t="shared" si="5"/>
        <v>4564.6548761663998</v>
      </c>
      <c r="E59" s="148">
        <v>4384.4538240000002</v>
      </c>
      <c r="F59" s="148">
        <f t="shared" si="1"/>
        <v>4269.2833497600013</v>
      </c>
      <c r="G59" s="148">
        <f t="shared" si="2"/>
        <v>4137.8714748800003</v>
      </c>
      <c r="H59" s="148">
        <f t="shared" si="3"/>
        <v>4114.54</v>
      </c>
      <c r="I59" s="148">
        <v>4006.4596000000006</v>
      </c>
      <c r="J59" s="148">
        <f t="shared" si="4"/>
        <v>3916</v>
      </c>
      <c r="K59" s="148">
        <v>3915.9953455280688</v>
      </c>
      <c r="L59" s="148">
        <v>3792.3642703157748</v>
      </c>
      <c r="M59" s="37">
        <v>3646.5041060728604</v>
      </c>
      <c r="N59" s="80"/>
      <c r="O59" s="168"/>
      <c r="P59" s="168"/>
      <c r="Q59" s="79"/>
      <c r="R59" s="79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6"/>
      <c r="AG59" s="31"/>
      <c r="AH59" s="31"/>
    </row>
    <row r="60" spans="1:34">
      <c r="A60" s="32" t="s">
        <v>33</v>
      </c>
      <c r="B60" s="36">
        <v>57</v>
      </c>
      <c r="C60" s="36" t="str">
        <f t="shared" si="0"/>
        <v>UA-57</v>
      </c>
      <c r="D60" s="78">
        <f t="shared" si="5"/>
        <v>4610.2954341888008</v>
      </c>
      <c r="E60" s="148">
        <v>4428.2926080000007</v>
      </c>
      <c r="F60" s="148">
        <f t="shared" si="1"/>
        <v>4311.9652811040014</v>
      </c>
      <c r="G60" s="148">
        <f t="shared" si="2"/>
        <v>4179.2396230520008</v>
      </c>
      <c r="H60" s="148">
        <f t="shared" si="3"/>
        <v>4155.68</v>
      </c>
      <c r="I60" s="148">
        <v>4046.5139650000006</v>
      </c>
      <c r="J60" s="148">
        <f t="shared" si="4"/>
        <v>3955.15</v>
      </c>
      <c r="K60" s="148">
        <v>3955.1506404827296</v>
      </c>
      <c r="L60" s="148">
        <v>3830.2834015908675</v>
      </c>
      <c r="M60" s="37">
        <v>3682.9648092219877</v>
      </c>
      <c r="N60" s="80"/>
      <c r="O60" s="168"/>
      <c r="P60" s="168"/>
      <c r="Q60" s="79"/>
      <c r="R60" s="79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6"/>
      <c r="AG60" s="31"/>
      <c r="AH60" s="31"/>
    </row>
    <row r="61" spans="1:34">
      <c r="A61" s="32" t="s">
        <v>33</v>
      </c>
      <c r="B61" s="36">
        <v>58</v>
      </c>
      <c r="C61" s="36" t="str">
        <f t="shared" si="0"/>
        <v>UA-58</v>
      </c>
      <c r="D61" s="78">
        <f t="shared" si="5"/>
        <v>4656.3797506752007</v>
      </c>
      <c r="E61" s="148">
        <v>4472.5576320000009</v>
      </c>
      <c r="F61" s="148">
        <f t="shared" si="1"/>
        <v>4355.0723964384015</v>
      </c>
      <c r="G61" s="148">
        <f t="shared" si="2"/>
        <v>4221.0198677192002</v>
      </c>
      <c r="H61" s="148">
        <f t="shared" si="3"/>
        <v>4197.22</v>
      </c>
      <c r="I61" s="148">
        <v>4086.9673390000007</v>
      </c>
      <c r="J61" s="148">
        <f t="shared" si="4"/>
        <v>3994.69</v>
      </c>
      <c r="K61" s="148">
        <v>3994.6881713856969</v>
      </c>
      <c r="L61" s="148">
        <v>3868.572701322581</v>
      </c>
      <c r="M61" s="37">
        <v>3719.7814435794048</v>
      </c>
      <c r="N61" s="80"/>
      <c r="O61" s="168"/>
      <c r="P61" s="168"/>
      <c r="Q61" s="79"/>
      <c r="R61" s="79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6"/>
      <c r="AG61" s="31"/>
      <c r="AH61" s="31"/>
    </row>
    <row r="62" spans="1:34">
      <c r="A62" s="32" t="s">
        <v>33</v>
      </c>
      <c r="B62" s="36">
        <v>59</v>
      </c>
      <c r="C62" s="36" t="str">
        <f t="shared" si="0"/>
        <v>UA-59</v>
      </c>
      <c r="D62" s="78">
        <f t="shared" si="5"/>
        <v>4702.9743893952</v>
      </c>
      <c r="E62" s="148">
        <v>4517.3128320000005</v>
      </c>
      <c r="F62" s="148">
        <f t="shared" si="1"/>
        <v>4398.6483043776007</v>
      </c>
      <c r="G62" s="148">
        <f t="shared" si="2"/>
        <v>4263.2544751887999</v>
      </c>
      <c r="H62" s="148">
        <f t="shared" si="3"/>
        <v>4239.22</v>
      </c>
      <c r="I62" s="148">
        <v>4127.8606460000001</v>
      </c>
      <c r="J62" s="148">
        <f t="shared" si="4"/>
        <v>4034.66</v>
      </c>
      <c r="K62" s="148">
        <v>4034.6557177305094</v>
      </c>
      <c r="L62" s="148">
        <v>3907.2784405679931</v>
      </c>
      <c r="M62" s="37">
        <v>3756.9985005461472</v>
      </c>
      <c r="N62" s="80"/>
      <c r="O62" s="168"/>
      <c r="P62" s="168"/>
      <c r="Q62" s="79"/>
      <c r="R62" s="79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6"/>
      <c r="AG62" s="31"/>
      <c r="AH62" s="31"/>
    </row>
    <row r="63" spans="1:34">
      <c r="A63" s="32" t="s">
        <v>33</v>
      </c>
      <c r="B63" s="36">
        <v>60</v>
      </c>
      <c r="C63" s="36" t="str">
        <f t="shared" si="0"/>
        <v>UA-60</v>
      </c>
      <c r="D63" s="78">
        <f t="shared" si="5"/>
        <v>4749.9684107327994</v>
      </c>
      <c r="E63" s="148">
        <v>4562.4516480000002</v>
      </c>
      <c r="F63" s="148">
        <f t="shared" si="1"/>
        <v>4442.6057876928007</v>
      </c>
      <c r="G63" s="148">
        <f t="shared" si="2"/>
        <v>4305.8589128464</v>
      </c>
      <c r="H63" s="148">
        <f t="shared" si="3"/>
        <v>4281.58</v>
      </c>
      <c r="I63" s="148">
        <v>4169.1120380000002</v>
      </c>
      <c r="J63" s="148">
        <f t="shared" si="4"/>
        <v>4074.98</v>
      </c>
      <c r="K63" s="148">
        <v>4074.9816102768582</v>
      </c>
      <c r="L63" s="148">
        <v>3946.3312127414861</v>
      </c>
      <c r="M63" s="37">
        <v>3794.5492430206596</v>
      </c>
      <c r="N63" s="80"/>
      <c r="O63" s="168"/>
      <c r="P63" s="168"/>
      <c r="Q63" s="79"/>
      <c r="R63" s="79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6"/>
      <c r="AG63" s="31"/>
      <c r="AH63" s="31"/>
    </row>
    <row r="64" spans="1:34">
      <c r="A64" s="32" t="s">
        <v>33</v>
      </c>
      <c r="B64" s="36">
        <v>61</v>
      </c>
      <c r="C64" s="36" t="str">
        <f t="shared" si="0"/>
        <v>UA-61</v>
      </c>
      <c r="D64" s="78">
        <f t="shared" si="5"/>
        <v>4797.5171301503997</v>
      </c>
      <c r="E64" s="148">
        <v>4608.1232639999998</v>
      </c>
      <c r="F64" s="148">
        <f t="shared" si="1"/>
        <v>4487.0756722272017</v>
      </c>
      <c r="G64" s="148">
        <f t="shared" si="2"/>
        <v>4348.9599796136008</v>
      </c>
      <c r="H64" s="148">
        <f t="shared" si="3"/>
        <v>4324.4399999999996</v>
      </c>
      <c r="I64" s="148">
        <v>4210.8442870000008</v>
      </c>
      <c r="J64" s="148">
        <f t="shared" si="4"/>
        <v>4115.7700000000004</v>
      </c>
      <c r="K64" s="148">
        <v>4115.7733528852077</v>
      </c>
      <c r="L64" s="148">
        <v>3985.835127721487</v>
      </c>
      <c r="M64" s="37">
        <v>3832.5337766552757</v>
      </c>
      <c r="N64" s="80"/>
      <c r="O64" s="168"/>
      <c r="P64" s="168"/>
      <c r="Q64" s="79"/>
      <c r="R64" s="79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6"/>
      <c r="AG64" s="31"/>
      <c r="AH64" s="31"/>
    </row>
    <row r="65" spans="1:34">
      <c r="A65" s="32" t="s">
        <v>33</v>
      </c>
      <c r="B65" s="36">
        <v>62</v>
      </c>
      <c r="C65" s="36" t="str">
        <f t="shared" si="0"/>
        <v>UA-62</v>
      </c>
      <c r="D65" s="78">
        <f t="shared" si="5"/>
        <v>4845.4874201088005</v>
      </c>
      <c r="E65" s="148">
        <v>4654.1998080000012</v>
      </c>
      <c r="F65" s="148">
        <f t="shared" si="1"/>
        <v>4531.9380342912009</v>
      </c>
      <c r="G65" s="148">
        <f t="shared" si="2"/>
        <v>4392.4414431456007</v>
      </c>
      <c r="H65" s="148">
        <f t="shared" si="3"/>
        <v>4367.68</v>
      </c>
      <c r="I65" s="148">
        <v>4252.9448520000005</v>
      </c>
      <c r="J65" s="148">
        <f t="shared" si="4"/>
        <v>4156.92</v>
      </c>
      <c r="K65" s="148">
        <v>4156.923441695094</v>
      </c>
      <c r="L65" s="148">
        <v>4025.68607562957</v>
      </c>
      <c r="M65" s="37">
        <v>3870.8519957976632</v>
      </c>
      <c r="N65" s="80"/>
      <c r="O65" s="168"/>
      <c r="P65" s="168"/>
      <c r="Q65" s="79"/>
      <c r="R65" s="79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6"/>
      <c r="AG65" s="31"/>
      <c r="AH65" s="31"/>
    </row>
    <row r="66" spans="1:34">
      <c r="A66" s="32" t="s">
        <v>33</v>
      </c>
      <c r="B66" s="36">
        <v>63</v>
      </c>
      <c r="C66" s="36" t="str">
        <f t="shared" si="0"/>
        <v>UA-63</v>
      </c>
      <c r="D66" s="78">
        <f t="shared" si="5"/>
        <v>4893.9458443776002</v>
      </c>
      <c r="E66" s="148">
        <v>4700.7452160000003</v>
      </c>
      <c r="F66" s="148">
        <f t="shared" si="1"/>
        <v>4577.269188960001</v>
      </c>
      <c r="G66" s="148">
        <f t="shared" si="2"/>
        <v>4436.3772694800009</v>
      </c>
      <c r="H66" s="148">
        <f t="shared" si="3"/>
        <v>4411.3599999999997</v>
      </c>
      <c r="I66" s="148">
        <v>4295.4853500000008</v>
      </c>
      <c r="J66" s="148">
        <f t="shared" si="4"/>
        <v>4198.5</v>
      </c>
      <c r="K66" s="148">
        <v>4198.5035459468245</v>
      </c>
      <c r="L66" s="148">
        <v>4065.9534630513508</v>
      </c>
      <c r="M66" s="37">
        <v>3909.5706375493755</v>
      </c>
      <c r="N66" s="80"/>
      <c r="O66" s="168"/>
      <c r="P66" s="168"/>
      <c r="Q66" s="79"/>
      <c r="R66" s="79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6"/>
      <c r="AG66" s="31"/>
      <c r="AH66" s="31"/>
    </row>
    <row r="67" spans="1:34">
      <c r="A67" s="32" t="s">
        <v>33</v>
      </c>
      <c r="B67" s="36">
        <v>64</v>
      </c>
      <c r="C67" s="36" t="str">
        <f t="shared" si="0"/>
        <v>UA-64</v>
      </c>
      <c r="D67" s="78">
        <f t="shared" si="5"/>
        <v>4942.8813089952009</v>
      </c>
      <c r="E67" s="148">
        <v>4747.7488320000011</v>
      </c>
      <c r="F67" s="148">
        <f t="shared" si="1"/>
        <v>4623.0364297728011</v>
      </c>
      <c r="G67" s="148">
        <f t="shared" si="2"/>
        <v>4480.7357588863997</v>
      </c>
      <c r="H67" s="148">
        <f t="shared" si="3"/>
        <v>4455.47</v>
      </c>
      <c r="I67" s="148">
        <v>4338.4350880000002</v>
      </c>
      <c r="J67" s="148">
        <f t="shared" si="4"/>
        <v>4240.4799999999996</v>
      </c>
      <c r="K67" s="148">
        <v>4240.4778310202464</v>
      </c>
      <c r="L67" s="148">
        <v>4106.6025866940217</v>
      </c>
      <c r="M67" s="37">
        <v>3948.6563333596359</v>
      </c>
      <c r="N67" s="80"/>
      <c r="O67" s="168"/>
      <c r="P67" s="168"/>
      <c r="Q67" s="79"/>
      <c r="R67" s="79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6"/>
      <c r="AG67" s="31"/>
      <c r="AH67" s="31"/>
    </row>
    <row r="68" spans="1:34">
      <c r="A68" s="32" t="s">
        <v>33</v>
      </c>
      <c r="B68" s="36">
        <v>65</v>
      </c>
      <c r="C68" s="36" t="str">
        <f t="shared" si="0"/>
        <v>UA-65</v>
      </c>
      <c r="D68" s="78">
        <f t="shared" si="5"/>
        <v>4992.3160018847993</v>
      </c>
      <c r="E68" s="148">
        <v>4795.2319680000001</v>
      </c>
      <c r="F68" s="148">
        <f t="shared" si="1"/>
        <v>4669.2724631904011</v>
      </c>
      <c r="G68" s="148">
        <f t="shared" si="2"/>
        <v>4525.5486110952006</v>
      </c>
      <c r="H68" s="148">
        <f t="shared" si="3"/>
        <v>4500.03</v>
      </c>
      <c r="I68" s="148">
        <v>4381.824759000001</v>
      </c>
      <c r="J68" s="148">
        <f t="shared" si="4"/>
        <v>4282.8900000000003</v>
      </c>
      <c r="K68" s="148">
        <v>4282.8940764088975</v>
      </c>
      <c r="L68" s="148">
        <v>4147.6797176146601</v>
      </c>
      <c r="M68" s="37">
        <v>3988.1535746294808</v>
      </c>
      <c r="N68" s="80"/>
      <c r="O68" s="168"/>
      <c r="P68" s="168"/>
      <c r="Q68" s="79"/>
      <c r="R68" s="79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6"/>
      <c r="AG68" s="31"/>
      <c r="AH68" s="31"/>
    </row>
    <row r="69" spans="1:34">
      <c r="A69" s="32" t="s">
        <v>33</v>
      </c>
      <c r="B69" s="36">
        <v>66</v>
      </c>
      <c r="C69" s="36" t="str">
        <f t="shared" ref="C69:C132" si="6">CONCATENATE(A69,"-",B69)</f>
        <v>UA-66</v>
      </c>
      <c r="D69" s="78">
        <f t="shared" si="5"/>
        <v>5042.2388290848003</v>
      </c>
      <c r="E69" s="148">
        <v>4843.1839680000003</v>
      </c>
      <c r="F69" s="148">
        <f t="shared" ref="F69:F132" si="7">+I69*106.56%</f>
        <v>4715.9663870592012</v>
      </c>
      <c r="G69" s="148">
        <f t="shared" ref="G69:G132" si="8">+I69*103.28%</f>
        <v>4570.8052595296003</v>
      </c>
      <c r="H69" s="148">
        <f t="shared" ref="H69:H132" si="9">ROUND((I69/102.31%*105.07%),2)</f>
        <v>4545.03</v>
      </c>
      <c r="I69" s="148">
        <v>4425.6441320000004</v>
      </c>
      <c r="J69" s="148">
        <f t="shared" ref="J69:J132" si="10">ROUND(K69,2)</f>
        <v>4325.72</v>
      </c>
      <c r="K69" s="148">
        <v>4325.7164474926249</v>
      </c>
      <c r="L69" s="148">
        <v>4189.1501525204585</v>
      </c>
      <c r="M69" s="37">
        <v>4028.0289928081334</v>
      </c>
      <c r="N69" s="80"/>
      <c r="O69" s="168"/>
      <c r="P69" s="168"/>
      <c r="Q69" s="79"/>
      <c r="R69" s="79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6"/>
      <c r="AG69" s="31"/>
      <c r="AH69" s="31"/>
    </row>
    <row r="70" spans="1:34">
      <c r="A70" s="32" t="s">
        <v>33</v>
      </c>
      <c r="B70" s="36">
        <v>67</v>
      </c>
      <c r="C70" s="36" t="str">
        <f t="shared" si="6"/>
        <v>UA-67</v>
      </c>
      <c r="D70" s="78">
        <f t="shared" si="5"/>
        <v>5092.6719785183996</v>
      </c>
      <c r="E70" s="148">
        <v>4891.6261439999998</v>
      </c>
      <c r="F70" s="148">
        <f t="shared" si="7"/>
        <v>4763.1291035328004</v>
      </c>
      <c r="G70" s="148">
        <f t="shared" si="8"/>
        <v>4616.5162707664003</v>
      </c>
      <c r="H70" s="148">
        <f t="shared" si="9"/>
        <v>4590.49</v>
      </c>
      <c r="I70" s="148">
        <v>4469.9034380000003</v>
      </c>
      <c r="J70" s="148">
        <f t="shared" si="10"/>
        <v>4368.9799999999996</v>
      </c>
      <c r="K70" s="148">
        <v>4368.9807788915832</v>
      </c>
      <c r="L70" s="148">
        <v>4231.0485947042253</v>
      </c>
      <c r="M70" s="37">
        <v>4068.3159564463704</v>
      </c>
      <c r="N70" s="80"/>
      <c r="O70" s="168"/>
      <c r="P70" s="168"/>
      <c r="Q70" s="79"/>
      <c r="R70" s="79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6"/>
      <c r="AG70" s="31"/>
      <c r="AH70" s="31"/>
    </row>
    <row r="71" spans="1:34">
      <c r="A71" s="32" t="s">
        <v>33</v>
      </c>
      <c r="B71" s="36">
        <v>68</v>
      </c>
      <c r="C71" s="36" t="str">
        <f t="shared" si="6"/>
        <v>UA-68</v>
      </c>
      <c r="D71" s="78">
        <f t="shared" si="5"/>
        <v>5143.6043562240002</v>
      </c>
      <c r="E71" s="148">
        <v>4940.5478400000002</v>
      </c>
      <c r="F71" s="148">
        <f t="shared" si="7"/>
        <v>4810.7715147648014</v>
      </c>
      <c r="G71" s="148">
        <f t="shared" si="8"/>
        <v>4662.6922113824012</v>
      </c>
      <c r="H71" s="148">
        <f t="shared" si="9"/>
        <v>4636.3999999999996</v>
      </c>
      <c r="I71" s="148">
        <v>4514.612908000001</v>
      </c>
      <c r="J71" s="148">
        <f t="shared" si="10"/>
        <v>4412.68</v>
      </c>
      <c r="K71" s="148">
        <v>4412.675125732384</v>
      </c>
      <c r="L71" s="148">
        <v>4273.3634764016888</v>
      </c>
      <c r="M71" s="37">
        <v>4109.0033426939317</v>
      </c>
      <c r="N71" s="80"/>
      <c r="O71" s="168"/>
      <c r="P71" s="168"/>
      <c r="Q71" s="79"/>
      <c r="R71" s="79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6"/>
      <c r="AG71" s="31"/>
      <c r="AH71" s="31"/>
    </row>
    <row r="72" spans="1:34">
      <c r="A72" s="32" t="s">
        <v>33</v>
      </c>
      <c r="B72" s="36">
        <v>69</v>
      </c>
      <c r="C72" s="36" t="str">
        <f t="shared" si="6"/>
        <v>UA-69</v>
      </c>
      <c r="D72" s="78">
        <f t="shared" si="5"/>
        <v>5195.0359622016003</v>
      </c>
      <c r="E72" s="148">
        <v>4989.9490560000004</v>
      </c>
      <c r="F72" s="148">
        <f t="shared" si="7"/>
        <v>4858.8718164480015</v>
      </c>
      <c r="G72" s="148">
        <f t="shared" si="8"/>
        <v>4709.3119482240008</v>
      </c>
      <c r="H72" s="148">
        <f t="shared" si="9"/>
        <v>4682.76</v>
      </c>
      <c r="I72" s="148">
        <v>4559.7520800000011</v>
      </c>
      <c r="J72" s="148">
        <f t="shared" si="10"/>
        <v>4456.8</v>
      </c>
      <c r="K72" s="148">
        <v>4456.7994880150318</v>
      </c>
      <c r="L72" s="148">
        <v>4316.0947976128527</v>
      </c>
      <c r="M72" s="37">
        <v>4150.0911515508196</v>
      </c>
      <c r="N72" s="80"/>
      <c r="O72" s="168"/>
      <c r="P72" s="168"/>
      <c r="Q72" s="79"/>
      <c r="R72" s="79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6"/>
      <c r="AG72" s="31"/>
      <c r="AH72" s="31"/>
    </row>
    <row r="73" spans="1:34">
      <c r="A73" s="32" t="s">
        <v>33</v>
      </c>
      <c r="B73" s="36">
        <v>70</v>
      </c>
      <c r="C73" s="36" t="str">
        <f t="shared" si="6"/>
        <v>UA-70</v>
      </c>
      <c r="D73" s="78">
        <f t="shared" si="5"/>
        <v>5246.9889843743995</v>
      </c>
      <c r="E73" s="148">
        <v>5039.8511040000003</v>
      </c>
      <c r="F73" s="148">
        <f t="shared" si="7"/>
        <v>4907.4627150432007</v>
      </c>
      <c r="G73" s="148">
        <f t="shared" si="8"/>
        <v>4756.4071810216001</v>
      </c>
      <c r="H73" s="148">
        <f t="shared" si="9"/>
        <v>4729.59</v>
      </c>
      <c r="I73" s="148">
        <v>4605.3516470000004</v>
      </c>
      <c r="J73" s="148">
        <f t="shared" si="10"/>
        <v>4501.37</v>
      </c>
      <c r="K73" s="148">
        <v>4501.3658106129078</v>
      </c>
      <c r="L73" s="148">
        <v>4359.2541261019833</v>
      </c>
      <c r="M73" s="37">
        <v>4191.5905058672915</v>
      </c>
      <c r="N73" s="80"/>
      <c r="O73" s="168"/>
      <c r="P73" s="168"/>
      <c r="Q73" s="79"/>
      <c r="R73" s="79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6"/>
      <c r="AG73" s="31"/>
      <c r="AH73" s="31"/>
    </row>
    <row r="74" spans="1:34">
      <c r="A74" s="32" t="s">
        <v>33</v>
      </c>
      <c r="B74" s="36">
        <v>71</v>
      </c>
      <c r="C74" s="36" t="str">
        <f t="shared" si="6"/>
        <v>UA-71</v>
      </c>
      <c r="D74" s="78">
        <f t="shared" si="5"/>
        <v>5299.4412348192</v>
      </c>
      <c r="E74" s="148">
        <v>5090.2326720000001</v>
      </c>
      <c r="F74" s="148">
        <f t="shared" si="7"/>
        <v>4956.5224062432007</v>
      </c>
      <c r="G74" s="148">
        <f t="shared" si="8"/>
        <v>4803.9567766215996</v>
      </c>
      <c r="H74" s="148">
        <f t="shared" si="9"/>
        <v>4776.87</v>
      </c>
      <c r="I74" s="148">
        <v>4651.3911470000003</v>
      </c>
      <c r="J74" s="148">
        <f t="shared" si="10"/>
        <v>4546.37</v>
      </c>
      <c r="K74" s="148">
        <v>4546.3740935260139</v>
      </c>
      <c r="L74" s="148">
        <v>4402.8414618690822</v>
      </c>
      <c r="M74" s="37">
        <v>4233.5014056433483</v>
      </c>
      <c r="N74" s="80"/>
      <c r="O74" s="168"/>
      <c r="P74" s="168"/>
      <c r="Q74" s="79"/>
      <c r="R74" s="79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6"/>
      <c r="AG74" s="31"/>
      <c r="AH74" s="31"/>
    </row>
    <row r="75" spans="1:34">
      <c r="A75" s="32" t="s">
        <v>33</v>
      </c>
      <c r="B75" s="36">
        <v>72</v>
      </c>
      <c r="C75" s="36" t="str">
        <f t="shared" si="6"/>
        <v>UA-72</v>
      </c>
      <c r="D75" s="78">
        <f t="shared" si="5"/>
        <v>5352.4592773056002</v>
      </c>
      <c r="E75" s="148">
        <v>5141.1576960000002</v>
      </c>
      <c r="F75" s="148">
        <f t="shared" si="7"/>
        <v>5006.1054008160017</v>
      </c>
      <c r="G75" s="148">
        <f t="shared" si="8"/>
        <v>4852.0135679080004</v>
      </c>
      <c r="H75" s="148">
        <f t="shared" si="9"/>
        <v>4824.66</v>
      </c>
      <c r="I75" s="148">
        <v>4697.9217350000008</v>
      </c>
      <c r="J75" s="148">
        <f t="shared" si="10"/>
        <v>4591.8500000000004</v>
      </c>
      <c r="K75" s="148">
        <v>4591.848226501118</v>
      </c>
      <c r="L75" s="148">
        <v>4446.8799404426863</v>
      </c>
      <c r="M75" s="37">
        <v>4275.8460965795057</v>
      </c>
      <c r="N75" s="80"/>
      <c r="O75" s="168"/>
      <c r="P75" s="168"/>
      <c r="Q75" s="79"/>
      <c r="R75" s="79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6"/>
      <c r="AG75" s="31"/>
      <c r="AH75" s="31"/>
    </row>
    <row r="76" spans="1:34">
      <c r="A76" s="32" t="s">
        <v>33</v>
      </c>
      <c r="B76" s="36">
        <v>73</v>
      </c>
      <c r="C76" s="36" t="str">
        <f t="shared" si="6"/>
        <v>UA-73</v>
      </c>
      <c r="D76" s="78">
        <f t="shared" si="5"/>
        <v>5405.9987359872002</v>
      </c>
      <c r="E76" s="148">
        <v>5192.583552000001</v>
      </c>
      <c r="F76" s="148">
        <f t="shared" si="7"/>
        <v>5056.1789923008009</v>
      </c>
      <c r="G76" s="148">
        <f t="shared" si="8"/>
        <v>4900.5458551503998</v>
      </c>
      <c r="H76" s="148">
        <f t="shared" si="9"/>
        <v>4872.92</v>
      </c>
      <c r="I76" s="148">
        <v>4744.9127180000005</v>
      </c>
      <c r="J76" s="148">
        <f t="shared" si="10"/>
        <v>4637.78</v>
      </c>
      <c r="K76" s="148">
        <v>4637.7762646648371</v>
      </c>
      <c r="L76" s="148">
        <v>4491.3579940585296</v>
      </c>
      <c r="M76" s="37">
        <v>4318.6134558255089</v>
      </c>
      <c r="N76" s="80"/>
      <c r="O76" s="168"/>
      <c r="P76" s="168"/>
      <c r="Q76" s="79"/>
      <c r="R76" s="79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6"/>
      <c r="AG76" s="31"/>
      <c r="AH76" s="31"/>
    </row>
    <row r="77" spans="1:34">
      <c r="A77" s="32" t="s">
        <v>33</v>
      </c>
      <c r="B77" s="36">
        <v>74</v>
      </c>
      <c r="C77" s="36" t="str">
        <f t="shared" si="6"/>
        <v>UA-74</v>
      </c>
      <c r="D77" s="78">
        <f t="shared" si="5"/>
        <v>5460.0485169024005</v>
      </c>
      <c r="E77" s="148">
        <v>5244.4995840000011</v>
      </c>
      <c r="F77" s="148">
        <f t="shared" si="7"/>
        <v>5106.7322785440001</v>
      </c>
      <c r="G77" s="148">
        <f t="shared" si="8"/>
        <v>4949.5430717720001</v>
      </c>
      <c r="H77" s="148">
        <f t="shared" si="9"/>
        <v>4921.6400000000003</v>
      </c>
      <c r="I77" s="148">
        <v>4792.353865</v>
      </c>
      <c r="J77" s="148">
        <f t="shared" si="10"/>
        <v>4684.1499999999996</v>
      </c>
      <c r="K77" s="148">
        <v>4684.1462631437862</v>
      </c>
      <c r="L77" s="148">
        <v>4536.2640549523403</v>
      </c>
      <c r="M77" s="37">
        <v>4361.7923605310962</v>
      </c>
      <c r="N77" s="80"/>
      <c r="O77" s="168"/>
      <c r="P77" s="168"/>
      <c r="Q77" s="79"/>
      <c r="R77" s="79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6"/>
      <c r="AG77" s="31"/>
      <c r="AH77" s="31"/>
    </row>
    <row r="78" spans="1:34">
      <c r="A78" s="32" t="s">
        <v>33</v>
      </c>
      <c r="B78" s="36">
        <v>75</v>
      </c>
      <c r="C78" s="36" t="str">
        <f t="shared" si="6"/>
        <v>UA-75</v>
      </c>
      <c r="D78" s="78">
        <f t="shared" si="5"/>
        <v>5514.6640898592004</v>
      </c>
      <c r="E78" s="148">
        <v>5296.9590720000006</v>
      </c>
      <c r="F78" s="148">
        <f t="shared" si="7"/>
        <v>5157.8197703136011</v>
      </c>
      <c r="G78" s="148">
        <f t="shared" si="8"/>
        <v>4999.0580506568003</v>
      </c>
      <c r="H78" s="148">
        <f t="shared" si="9"/>
        <v>4970.87</v>
      </c>
      <c r="I78" s="148">
        <v>4840.2963310000005</v>
      </c>
      <c r="J78" s="148">
        <f t="shared" si="10"/>
        <v>4731.01</v>
      </c>
      <c r="K78" s="148">
        <v>4731.0060014315031</v>
      </c>
      <c r="L78" s="148">
        <v>4581.6443941811967</v>
      </c>
      <c r="M78" s="37">
        <v>4405.4273020973042</v>
      </c>
      <c r="N78" s="80"/>
      <c r="O78" s="168"/>
      <c r="P78" s="168"/>
      <c r="Q78" s="79"/>
      <c r="R78" s="79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6"/>
      <c r="AG78" s="31"/>
      <c r="AH78" s="31"/>
    </row>
    <row r="79" spans="1:34">
      <c r="A79" s="32" t="s">
        <v>33</v>
      </c>
      <c r="B79" s="36">
        <v>76</v>
      </c>
      <c r="C79" s="36" t="str">
        <f t="shared" si="6"/>
        <v>UA-76</v>
      </c>
      <c r="D79" s="78">
        <f t="shared" si="5"/>
        <v>5569.8010790111994</v>
      </c>
      <c r="E79" s="148">
        <v>5349.9193919999998</v>
      </c>
      <c r="F79" s="148">
        <f t="shared" si="7"/>
        <v>5209.3869568416012</v>
      </c>
      <c r="G79" s="148">
        <f t="shared" si="8"/>
        <v>5049.0379589208005</v>
      </c>
      <c r="H79" s="148">
        <f t="shared" si="9"/>
        <v>5020.57</v>
      </c>
      <c r="I79" s="148">
        <v>4888.6889610000007</v>
      </c>
      <c r="J79" s="148">
        <f t="shared" si="10"/>
        <v>4778.3100000000004</v>
      </c>
      <c r="K79" s="148">
        <v>4778.3077000344474</v>
      </c>
      <c r="L79" s="148">
        <v>4627.4527406880179</v>
      </c>
      <c r="M79" s="37">
        <v>4449.4737891230943</v>
      </c>
      <c r="N79" s="80"/>
      <c r="O79" s="168"/>
      <c r="P79" s="168"/>
      <c r="Q79" s="79"/>
      <c r="R79" s="79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6"/>
      <c r="AG79" s="31"/>
      <c r="AH79" s="31"/>
    </row>
    <row r="80" spans="1:34">
      <c r="A80" s="32" t="s">
        <v>33</v>
      </c>
      <c r="B80" s="36">
        <v>77</v>
      </c>
      <c r="C80" s="36" t="str">
        <f t="shared" si="6"/>
        <v>UA-77</v>
      </c>
      <c r="D80" s="78">
        <f t="shared" si="5"/>
        <v>5625.4927662432001</v>
      </c>
      <c r="E80" s="148">
        <v>5403.4125120000008</v>
      </c>
      <c r="F80" s="148">
        <f t="shared" si="7"/>
        <v>5261.4774467424013</v>
      </c>
      <c r="G80" s="148">
        <f t="shared" si="8"/>
        <v>5099.5250628712001</v>
      </c>
      <c r="H80" s="148">
        <f t="shared" si="9"/>
        <v>5070.7700000000004</v>
      </c>
      <c r="I80" s="148">
        <v>4937.5726790000008</v>
      </c>
      <c r="J80" s="148">
        <f t="shared" si="10"/>
        <v>4826.09</v>
      </c>
      <c r="K80" s="148">
        <v>4826.0871935727764</v>
      </c>
      <c r="L80" s="148">
        <v>4673.7237977656177</v>
      </c>
      <c r="M80" s="37">
        <v>4493.9651901592479</v>
      </c>
      <c r="N80" s="80"/>
      <c r="O80" s="168"/>
      <c r="P80" s="168"/>
      <c r="Q80" s="79"/>
      <c r="R80" s="79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6"/>
      <c r="AG80" s="31"/>
      <c r="AH80" s="31"/>
    </row>
    <row r="81" spans="1:34">
      <c r="A81" s="32" t="s">
        <v>33</v>
      </c>
      <c r="B81" s="36">
        <v>78</v>
      </c>
      <c r="C81" s="36" t="str">
        <f t="shared" si="6"/>
        <v>UA-78</v>
      </c>
      <c r="D81" s="78">
        <f t="shared" si="5"/>
        <v>5681.7280575936002</v>
      </c>
      <c r="E81" s="148">
        <v>5457.4277760000004</v>
      </c>
      <c r="F81" s="148">
        <f t="shared" si="7"/>
        <v>5314.0694357088005</v>
      </c>
      <c r="G81" s="148">
        <f t="shared" si="8"/>
        <v>5150.4982293543999</v>
      </c>
      <c r="H81" s="148">
        <f t="shared" si="9"/>
        <v>5121.46</v>
      </c>
      <c r="I81" s="148">
        <v>4986.9270230000002</v>
      </c>
      <c r="J81" s="148">
        <f t="shared" si="10"/>
        <v>4874.33</v>
      </c>
      <c r="K81" s="148">
        <v>4874.3325371731044</v>
      </c>
      <c r="L81" s="148">
        <v>4720.4459976497237</v>
      </c>
      <c r="M81" s="37">
        <v>4538.8903823555038</v>
      </c>
      <c r="N81" s="80"/>
      <c r="O81" s="168"/>
      <c r="P81" s="168"/>
      <c r="Q81" s="79"/>
      <c r="R81" s="79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6"/>
      <c r="AG81" s="31"/>
      <c r="AH81" s="31"/>
    </row>
    <row r="82" spans="1:34">
      <c r="A82" s="32" t="s">
        <v>33</v>
      </c>
      <c r="B82" s="36">
        <v>79</v>
      </c>
      <c r="C82" s="36" t="str">
        <f t="shared" si="6"/>
        <v>UA-79</v>
      </c>
      <c r="D82" s="78">
        <f t="shared" si="5"/>
        <v>5738.5513289088012</v>
      </c>
      <c r="E82" s="148">
        <v>5512.0078080000012</v>
      </c>
      <c r="F82" s="148">
        <f t="shared" si="7"/>
        <v>5367.2174345088015</v>
      </c>
      <c r="G82" s="148">
        <f t="shared" si="8"/>
        <v>5202.0102912544007</v>
      </c>
      <c r="H82" s="148">
        <f t="shared" si="9"/>
        <v>5172.68</v>
      </c>
      <c r="I82" s="148">
        <v>5036.8031480000009</v>
      </c>
      <c r="J82" s="148">
        <f t="shared" si="10"/>
        <v>4923.08</v>
      </c>
      <c r="K82" s="148">
        <v>4923.079565455585</v>
      </c>
      <c r="L82" s="148">
        <v>4767.6540436331443</v>
      </c>
      <c r="M82" s="37">
        <v>4584.2827342626388</v>
      </c>
      <c r="N82" s="80"/>
      <c r="O82" s="168"/>
      <c r="P82" s="168"/>
      <c r="Q82" s="79"/>
      <c r="R82" s="79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6"/>
      <c r="AG82" s="31"/>
      <c r="AH82" s="31"/>
    </row>
    <row r="83" spans="1:34">
      <c r="A83" s="32" t="s">
        <v>33</v>
      </c>
      <c r="B83" s="36">
        <v>80</v>
      </c>
      <c r="C83" s="36" t="str">
        <f t="shared" si="6"/>
        <v>UA-80</v>
      </c>
      <c r="D83" s="78">
        <f t="shared" si="5"/>
        <v>5795.9514862272008</v>
      </c>
      <c r="E83" s="148">
        <v>5567.1419520000009</v>
      </c>
      <c r="F83" s="148">
        <f t="shared" si="7"/>
        <v>5420.8996388352016</v>
      </c>
      <c r="G83" s="148">
        <f t="shared" si="8"/>
        <v>5254.0401154176006</v>
      </c>
      <c r="H83" s="148">
        <f t="shared" si="9"/>
        <v>5224.42</v>
      </c>
      <c r="I83" s="148">
        <v>5087.1805920000006</v>
      </c>
      <c r="J83" s="148">
        <f t="shared" si="10"/>
        <v>4972.32</v>
      </c>
      <c r="K83" s="148">
        <v>4972.3163335468334</v>
      </c>
      <c r="L83" s="148">
        <v>4815.3363679516115</v>
      </c>
      <c r="M83" s="37">
        <v>4630.1311230303954</v>
      </c>
      <c r="N83" s="80"/>
      <c r="O83" s="168"/>
      <c r="P83" s="168"/>
      <c r="Q83" s="79"/>
      <c r="R83" s="79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6"/>
      <c r="AG83" s="31"/>
      <c r="AH83" s="31"/>
    </row>
    <row r="84" spans="1:34">
      <c r="A84" s="32" t="s">
        <v>33</v>
      </c>
      <c r="B84" s="36">
        <v>81</v>
      </c>
      <c r="C84" s="36" t="str">
        <f t="shared" si="6"/>
        <v>UA-81</v>
      </c>
      <c r="D84" s="78">
        <f t="shared" si="5"/>
        <v>5853.9174355872001</v>
      </c>
      <c r="E84" s="148">
        <v>5622.8195520000008</v>
      </c>
      <c r="F84" s="148">
        <f t="shared" si="7"/>
        <v>5475.1160486880017</v>
      </c>
      <c r="G84" s="148">
        <f t="shared" si="8"/>
        <v>5306.5877018440005</v>
      </c>
      <c r="H84" s="148">
        <f t="shared" si="9"/>
        <v>5276.67</v>
      </c>
      <c r="I84" s="148">
        <v>5138.0593550000012</v>
      </c>
      <c r="J84" s="148">
        <f t="shared" si="10"/>
        <v>5022.05</v>
      </c>
      <c r="K84" s="148">
        <v>5022.0547863202328</v>
      </c>
      <c r="L84" s="148">
        <v>4863.5045383693905</v>
      </c>
      <c r="M84" s="37">
        <v>4676.4466715090293</v>
      </c>
      <c r="N84" s="80"/>
      <c r="O84" s="168"/>
      <c r="P84" s="168"/>
      <c r="Q84" s="79"/>
      <c r="R84" s="79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6"/>
      <c r="AG84" s="31"/>
      <c r="AH84" s="31"/>
    </row>
    <row r="85" spans="1:34">
      <c r="A85" s="32" t="s">
        <v>33</v>
      </c>
      <c r="B85" s="36">
        <v>82</v>
      </c>
      <c r="C85" s="36" t="str">
        <f t="shared" si="6"/>
        <v>UA-82</v>
      </c>
      <c r="D85" s="78">
        <f t="shared" si="5"/>
        <v>5912.4380830272003</v>
      </c>
      <c r="E85" s="148">
        <v>5679.0299520000008</v>
      </c>
      <c r="F85" s="148">
        <f t="shared" si="7"/>
        <v>5529.8557619136009</v>
      </c>
      <c r="G85" s="148">
        <f t="shared" si="8"/>
        <v>5359.6424839568008</v>
      </c>
      <c r="H85" s="148">
        <f t="shared" si="9"/>
        <v>5329.42</v>
      </c>
      <c r="I85" s="148">
        <v>5189.4292060000007</v>
      </c>
      <c r="J85" s="148">
        <f t="shared" si="10"/>
        <v>5072.26</v>
      </c>
      <c r="K85" s="148">
        <v>5072.2590891556338</v>
      </c>
      <c r="L85" s="148">
        <v>4912.1238515936802</v>
      </c>
      <c r="M85" s="37">
        <v>4723.1960111477692</v>
      </c>
      <c r="N85" s="80"/>
      <c r="O85" s="168"/>
      <c r="P85" s="168"/>
      <c r="Q85" s="79"/>
      <c r="R85" s="79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6"/>
      <c r="AG85" s="31"/>
      <c r="AH85" s="31"/>
    </row>
    <row r="86" spans="1:34">
      <c r="A86" s="32" t="s">
        <v>33</v>
      </c>
      <c r="B86" s="36">
        <v>83</v>
      </c>
      <c r="C86" s="36" t="str">
        <f t="shared" si="6"/>
        <v>UA-83</v>
      </c>
      <c r="D86" s="78">
        <f t="shared" si="5"/>
        <v>5971.5799923167997</v>
      </c>
      <c r="E86" s="148">
        <v>5735.8370880000002</v>
      </c>
      <c r="F86" s="148">
        <f t="shared" si="7"/>
        <v>5585.162387126401</v>
      </c>
      <c r="G86" s="148">
        <f t="shared" si="8"/>
        <v>5413.2467280632009</v>
      </c>
      <c r="H86" s="148">
        <f t="shared" si="9"/>
        <v>5382.73</v>
      </c>
      <c r="I86" s="148">
        <v>5241.3310690000008</v>
      </c>
      <c r="J86" s="148">
        <f t="shared" si="10"/>
        <v>5122.99</v>
      </c>
      <c r="K86" s="148">
        <v>5122.9889664199536</v>
      </c>
      <c r="L86" s="148">
        <v>4961.2521464458205</v>
      </c>
      <c r="M86" s="37">
        <v>4770.4347561979039</v>
      </c>
      <c r="N86" s="80"/>
      <c r="O86" s="168"/>
      <c r="P86" s="168"/>
      <c r="Q86" s="79"/>
      <c r="R86" s="79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6"/>
      <c r="AG86" s="31"/>
      <c r="AH86" s="31"/>
    </row>
    <row r="87" spans="1:34">
      <c r="A87" s="32" t="s">
        <v>33</v>
      </c>
      <c r="B87" s="36">
        <v>84</v>
      </c>
      <c r="C87" s="36" t="str">
        <f t="shared" si="6"/>
        <v>UA-84</v>
      </c>
      <c r="D87" s="78">
        <f t="shared" si="5"/>
        <v>6031.2876936480006</v>
      </c>
      <c r="E87" s="148">
        <v>5793.1876800000009</v>
      </c>
      <c r="F87" s="148">
        <f t="shared" si="7"/>
        <v>5641.014120019202</v>
      </c>
      <c r="G87" s="148">
        <f t="shared" si="8"/>
        <v>5467.3793010096006</v>
      </c>
      <c r="H87" s="148">
        <f t="shared" si="9"/>
        <v>5436.55</v>
      </c>
      <c r="I87" s="148">
        <v>5293.744482000001</v>
      </c>
      <c r="J87" s="148">
        <f t="shared" si="10"/>
        <v>5174.22</v>
      </c>
      <c r="K87" s="148">
        <v>5174.2205283664271</v>
      </c>
      <c r="L87" s="148">
        <v>5010.8662873972762</v>
      </c>
      <c r="M87" s="37">
        <v>4818.1406609589194</v>
      </c>
      <c r="N87" s="80"/>
      <c r="O87" s="168"/>
      <c r="P87" s="168"/>
      <c r="Q87" s="79"/>
      <c r="R87" s="79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6"/>
      <c r="AG87" s="31"/>
      <c r="AH87" s="31"/>
    </row>
    <row r="88" spans="1:34">
      <c r="A88" s="32" t="s">
        <v>33</v>
      </c>
      <c r="B88" s="36">
        <v>85</v>
      </c>
      <c r="C88" s="36" t="str">
        <f t="shared" si="6"/>
        <v>UA-85</v>
      </c>
      <c r="D88" s="78">
        <f t="shared" si="5"/>
        <v>6091.6166568288008</v>
      </c>
      <c r="E88" s="148">
        <v>5851.1350080000011</v>
      </c>
      <c r="F88" s="148">
        <f t="shared" si="7"/>
        <v>5697.4327648992012</v>
      </c>
      <c r="G88" s="148">
        <f t="shared" si="8"/>
        <v>5522.061335949601</v>
      </c>
      <c r="H88" s="148">
        <f t="shared" si="9"/>
        <v>5490.93</v>
      </c>
      <c r="I88" s="148">
        <v>5346.6899070000009</v>
      </c>
      <c r="J88" s="148">
        <f t="shared" si="10"/>
        <v>5225.97</v>
      </c>
      <c r="K88" s="148">
        <v>5225.9657198684372</v>
      </c>
      <c r="L88" s="148">
        <v>5060.9778422123163</v>
      </c>
      <c r="M88" s="37">
        <v>4866.3248482810732</v>
      </c>
      <c r="N88" s="80"/>
      <c r="O88" s="168"/>
      <c r="P88" s="168"/>
      <c r="Q88" s="79"/>
      <c r="R88" s="79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6"/>
      <c r="AG88" s="31"/>
      <c r="AH88" s="31"/>
    </row>
    <row r="89" spans="1:34">
      <c r="A89" s="32" t="s">
        <v>33</v>
      </c>
      <c r="B89" s="36">
        <v>86</v>
      </c>
      <c r="C89" s="36" t="str">
        <f t="shared" si="6"/>
        <v>UA-86</v>
      </c>
      <c r="D89" s="78">
        <f t="shared" si="5"/>
        <v>6152.5225060127996</v>
      </c>
      <c r="E89" s="148">
        <v>5909.6364480000002</v>
      </c>
      <c r="F89" s="148">
        <f t="shared" si="7"/>
        <v>5754.3965174592013</v>
      </c>
      <c r="G89" s="148">
        <f t="shared" si="8"/>
        <v>5577.2716997296002</v>
      </c>
      <c r="H89" s="148">
        <f t="shared" si="9"/>
        <v>5545.83</v>
      </c>
      <c r="I89" s="148">
        <v>5400.1468820000009</v>
      </c>
      <c r="J89" s="148">
        <f t="shared" si="10"/>
        <v>5278.22</v>
      </c>
      <c r="K89" s="148">
        <v>5278.2245409259849</v>
      </c>
      <c r="L89" s="148">
        <v>5111.5868108909408</v>
      </c>
      <c r="M89" s="37">
        <v>4914.9873181643661</v>
      </c>
      <c r="N89" s="80"/>
      <c r="O89" s="168"/>
      <c r="P89" s="168"/>
      <c r="Q89" s="79"/>
      <c r="R89" s="79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6"/>
      <c r="AG89" s="31"/>
      <c r="AH89" s="31"/>
    </row>
    <row r="90" spans="1:34">
      <c r="A90" s="32" t="s">
        <v>33</v>
      </c>
      <c r="B90" s="36">
        <v>87</v>
      </c>
      <c r="C90" s="36" t="str">
        <f t="shared" si="6"/>
        <v>UA-87</v>
      </c>
      <c r="D90" s="78">
        <f t="shared" si="5"/>
        <v>6214.0607110080009</v>
      </c>
      <c r="E90" s="148">
        <v>5968.745280000001</v>
      </c>
      <c r="F90" s="148">
        <f t="shared" si="7"/>
        <v>5811.9598884672023</v>
      </c>
      <c r="G90" s="148">
        <f t="shared" si="8"/>
        <v>5633.0632252336009</v>
      </c>
      <c r="H90" s="148">
        <f t="shared" si="9"/>
        <v>5601.3</v>
      </c>
      <c r="I90" s="148">
        <v>5454.1665620000012</v>
      </c>
      <c r="J90" s="148">
        <f t="shared" si="10"/>
        <v>5331.02</v>
      </c>
      <c r="K90" s="148">
        <v>5331.02088128584</v>
      </c>
      <c r="L90" s="148">
        <v>5162.7163289616892</v>
      </c>
      <c r="M90" s="37">
        <v>4964.1503163093166</v>
      </c>
      <c r="N90" s="80"/>
      <c r="O90" s="168"/>
      <c r="P90" s="168"/>
      <c r="Q90" s="79"/>
      <c r="R90" s="79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6"/>
      <c r="AG90" s="31"/>
      <c r="AH90" s="31"/>
    </row>
    <row r="91" spans="1:34">
      <c r="A91" s="32" t="s">
        <v>33</v>
      </c>
      <c r="B91" s="36">
        <v>88</v>
      </c>
      <c r="C91" s="36" t="str">
        <f t="shared" si="6"/>
        <v>UA-88</v>
      </c>
      <c r="D91" s="78">
        <f t="shared" ref="D91:D154" si="11">+E91*104.11%</f>
        <v>6276.2090838912</v>
      </c>
      <c r="E91" s="148">
        <v>6028.440192</v>
      </c>
      <c r="F91" s="148">
        <f t="shared" si="7"/>
        <v>5870.0792693088006</v>
      </c>
      <c r="G91" s="148">
        <f t="shared" si="8"/>
        <v>5689.3936461543999</v>
      </c>
      <c r="H91" s="148">
        <f t="shared" si="9"/>
        <v>5657.32</v>
      </c>
      <c r="I91" s="148">
        <v>5508.7080230000001</v>
      </c>
      <c r="J91" s="148">
        <f t="shared" si="10"/>
        <v>5384.33</v>
      </c>
      <c r="K91" s="148">
        <v>5384.33085120123</v>
      </c>
      <c r="L91" s="148">
        <v>5214.3432608960202</v>
      </c>
      <c r="M91" s="37">
        <v>5013.7915970154036</v>
      </c>
      <c r="N91" s="80"/>
      <c r="O91" s="168"/>
      <c r="P91" s="168"/>
      <c r="Q91" s="79"/>
      <c r="R91" s="79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6"/>
      <c r="AG91" s="31"/>
      <c r="AH91" s="31"/>
    </row>
    <row r="92" spans="1:34">
      <c r="A92" s="32" t="s">
        <v>33</v>
      </c>
      <c r="B92" s="36">
        <v>89</v>
      </c>
      <c r="C92" s="36" t="str">
        <f t="shared" si="6"/>
        <v>UA-89</v>
      </c>
      <c r="D92" s="78">
        <f t="shared" si="11"/>
        <v>6338.9343427776002</v>
      </c>
      <c r="E92" s="148">
        <v>6088.6892160000007</v>
      </c>
      <c r="F92" s="148">
        <f t="shared" si="7"/>
        <v>5928.7546599840007</v>
      </c>
      <c r="G92" s="148">
        <f t="shared" si="8"/>
        <v>5746.262962492</v>
      </c>
      <c r="H92" s="148">
        <f t="shared" si="9"/>
        <v>5713.86</v>
      </c>
      <c r="I92" s="148">
        <v>5563.7712650000003</v>
      </c>
      <c r="J92" s="148">
        <f t="shared" si="10"/>
        <v>5438.15</v>
      </c>
      <c r="K92" s="148">
        <v>5438.1544506721566</v>
      </c>
      <c r="L92" s="148">
        <v>5266.4676066939346</v>
      </c>
      <c r="M92" s="37">
        <v>5063.9111602826297</v>
      </c>
      <c r="N92" s="80"/>
      <c r="O92" s="168"/>
      <c r="P92" s="168"/>
      <c r="Q92" s="79"/>
      <c r="R92" s="79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6"/>
      <c r="AG92" s="31"/>
      <c r="AH92" s="31"/>
    </row>
    <row r="93" spans="1:34">
      <c r="A93" s="32" t="s">
        <v>33</v>
      </c>
      <c r="B93" s="36">
        <v>90</v>
      </c>
      <c r="C93" s="36" t="str">
        <f t="shared" si="6"/>
        <v>UA-90</v>
      </c>
      <c r="D93" s="78">
        <f t="shared" si="11"/>
        <v>6402.3474272832009</v>
      </c>
      <c r="E93" s="148">
        <v>6149.5989120000013</v>
      </c>
      <c r="F93" s="148">
        <f t="shared" si="7"/>
        <v>5988.0623755680008</v>
      </c>
      <c r="G93" s="148">
        <f t="shared" si="8"/>
        <v>5803.7451402839997</v>
      </c>
      <c r="H93" s="148">
        <f t="shared" si="9"/>
        <v>5771.02</v>
      </c>
      <c r="I93" s="148">
        <v>5619.4279050000005</v>
      </c>
      <c r="J93" s="148">
        <f t="shared" si="10"/>
        <v>5492.55</v>
      </c>
      <c r="K93" s="148">
        <v>5492.5514040655444</v>
      </c>
      <c r="L93" s="148">
        <v>5319.1472051767814</v>
      </c>
      <c r="M93" s="37">
        <v>5114.56462036229</v>
      </c>
      <c r="N93" s="80"/>
      <c r="O93" s="168"/>
      <c r="P93" s="168"/>
      <c r="Q93" s="79"/>
      <c r="R93" s="79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6"/>
      <c r="AG93" s="31"/>
      <c r="AH93" s="31"/>
    </row>
    <row r="94" spans="1:34">
      <c r="A94" s="32" t="s">
        <v>33</v>
      </c>
      <c r="B94" s="36">
        <v>91</v>
      </c>
      <c r="C94" s="36" t="str">
        <f t="shared" si="6"/>
        <v>UA-91</v>
      </c>
      <c r="D94" s="78">
        <f t="shared" si="11"/>
        <v>6466.3706796767992</v>
      </c>
      <c r="E94" s="148">
        <v>6211.0946880000001</v>
      </c>
      <c r="F94" s="148">
        <f t="shared" si="7"/>
        <v>6047.9370031392018</v>
      </c>
      <c r="G94" s="148">
        <f t="shared" si="8"/>
        <v>5861.776780069601</v>
      </c>
      <c r="H94" s="148">
        <f t="shared" si="9"/>
        <v>5828.73</v>
      </c>
      <c r="I94" s="148">
        <v>5675.6165570000012</v>
      </c>
      <c r="J94" s="148">
        <f t="shared" si="10"/>
        <v>5547.47</v>
      </c>
      <c r="K94" s="148">
        <v>5547.4739318878546</v>
      </c>
      <c r="L94" s="148">
        <v>5372.3357852874833</v>
      </c>
      <c r="M94" s="37">
        <v>5165.7074858533488</v>
      </c>
      <c r="N94" s="80"/>
      <c r="O94" s="168"/>
      <c r="P94" s="168"/>
      <c r="Q94" s="79"/>
      <c r="R94" s="79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6"/>
      <c r="AG94" s="31"/>
      <c r="AH94" s="31"/>
    </row>
    <row r="95" spans="1:34">
      <c r="A95" s="32" t="s">
        <v>33</v>
      </c>
      <c r="B95" s="36">
        <v>92</v>
      </c>
      <c r="C95" s="36" t="str">
        <f t="shared" si="6"/>
        <v>UA-92</v>
      </c>
      <c r="D95" s="78">
        <f t="shared" si="11"/>
        <v>6531.0373818432008</v>
      </c>
      <c r="E95" s="148">
        <v>6273.2085120000011</v>
      </c>
      <c r="F95" s="148">
        <f t="shared" si="7"/>
        <v>6108.422151312001</v>
      </c>
      <c r="G95" s="148">
        <f t="shared" si="8"/>
        <v>5920.4001481559999</v>
      </c>
      <c r="H95" s="148">
        <f t="shared" si="9"/>
        <v>5887.02</v>
      </c>
      <c r="I95" s="148">
        <v>5732.3781450000006</v>
      </c>
      <c r="J95" s="148">
        <f t="shared" si="10"/>
        <v>5602.95</v>
      </c>
      <c r="K95" s="148">
        <v>5602.9459238858535</v>
      </c>
      <c r="L95" s="148">
        <v>5426.0564825545744</v>
      </c>
      <c r="M95" s="37">
        <v>5217.3620024563215</v>
      </c>
      <c r="N95" s="80"/>
      <c r="O95" s="168"/>
      <c r="P95" s="168"/>
      <c r="Q95" s="79"/>
      <c r="R95" s="79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6"/>
      <c r="AG95" s="31"/>
      <c r="AH95" s="31"/>
    </row>
    <row r="96" spans="1:34">
      <c r="A96" s="32" t="s">
        <v>33</v>
      </c>
      <c r="B96" s="36">
        <v>93</v>
      </c>
      <c r="C96" s="36" t="str">
        <f t="shared" si="6"/>
        <v>UA-93</v>
      </c>
      <c r="D96" s="78">
        <f t="shared" si="11"/>
        <v>6596.3475337824011</v>
      </c>
      <c r="E96" s="148">
        <v>6335.9403840000014</v>
      </c>
      <c r="F96" s="148">
        <f t="shared" si="7"/>
        <v>6169.5069179328011</v>
      </c>
      <c r="G96" s="148">
        <f t="shared" si="8"/>
        <v>5979.6046779664002</v>
      </c>
      <c r="H96" s="148">
        <f t="shared" si="9"/>
        <v>5945.89</v>
      </c>
      <c r="I96" s="148">
        <v>5789.7024380000003</v>
      </c>
      <c r="J96" s="148">
        <f t="shared" si="10"/>
        <v>5658.98</v>
      </c>
      <c r="K96" s="148">
        <v>5658.9793249329296</v>
      </c>
      <c r="L96" s="148">
        <v>5480.3208647423298</v>
      </c>
      <c r="M96" s="37">
        <v>5269.5392930214712</v>
      </c>
      <c r="N96" s="80"/>
      <c r="O96" s="168"/>
      <c r="P96" s="168"/>
      <c r="Q96" s="79"/>
      <c r="R96" s="79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6"/>
      <c r="AG96" s="31"/>
      <c r="AH96" s="31"/>
    </row>
    <row r="97" spans="1:34">
      <c r="A97" s="32" t="s">
        <v>33</v>
      </c>
      <c r="B97" s="36">
        <v>94</v>
      </c>
      <c r="C97" s="36" t="str">
        <f t="shared" si="6"/>
        <v>UA-94</v>
      </c>
      <c r="D97" s="78">
        <f t="shared" si="11"/>
        <v>6662.3122294560008</v>
      </c>
      <c r="E97" s="148">
        <v>6399.3009600000014</v>
      </c>
      <c r="F97" s="148">
        <f t="shared" si="7"/>
        <v>6231.2022051552012</v>
      </c>
      <c r="G97" s="148">
        <f t="shared" si="8"/>
        <v>6039.4009360775999</v>
      </c>
      <c r="H97" s="148">
        <f t="shared" si="9"/>
        <v>6005.35</v>
      </c>
      <c r="I97" s="148">
        <v>5847.5996670000004</v>
      </c>
      <c r="J97" s="148">
        <f t="shared" si="10"/>
        <v>5715.57</v>
      </c>
      <c r="K97" s="148">
        <v>5715.5741350290809</v>
      </c>
      <c r="L97" s="148">
        <v>5535.128931850747</v>
      </c>
      <c r="M97" s="37">
        <v>5322.2393575487949</v>
      </c>
      <c r="N97" s="80"/>
      <c r="O97" s="168"/>
      <c r="P97" s="168"/>
      <c r="Q97" s="79"/>
      <c r="R97" s="79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6"/>
      <c r="AG97" s="31"/>
      <c r="AH97" s="31"/>
    </row>
    <row r="98" spans="1:34">
      <c r="A98" s="32" t="s">
        <v>33</v>
      </c>
      <c r="B98" s="36">
        <v>95</v>
      </c>
      <c r="C98" s="36" t="str">
        <f t="shared" si="6"/>
        <v>UA-95</v>
      </c>
      <c r="D98" s="78">
        <f t="shared" si="11"/>
        <v>6728.9314688639997</v>
      </c>
      <c r="E98" s="148">
        <v>6463.2902400000003</v>
      </c>
      <c r="F98" s="148">
        <f t="shared" si="7"/>
        <v>6293.5080129792013</v>
      </c>
      <c r="G98" s="148">
        <f t="shared" si="8"/>
        <v>6099.7889224896007</v>
      </c>
      <c r="H98" s="148">
        <f t="shared" si="9"/>
        <v>6065.4</v>
      </c>
      <c r="I98" s="148">
        <v>5906.069832000001</v>
      </c>
      <c r="J98" s="148">
        <f t="shared" si="10"/>
        <v>5772.72</v>
      </c>
      <c r="K98" s="148">
        <v>5772.7184093009228</v>
      </c>
      <c r="L98" s="148">
        <v>5590.4691161155561</v>
      </c>
      <c r="M98" s="37">
        <v>5375.4510731880346</v>
      </c>
      <c r="N98" s="80"/>
      <c r="O98" s="168"/>
      <c r="P98" s="168"/>
      <c r="Q98" s="79"/>
      <c r="R98" s="79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6"/>
      <c r="AG98" s="31"/>
      <c r="AH98" s="31"/>
    </row>
    <row r="99" spans="1:34">
      <c r="A99" s="32" t="s">
        <v>33</v>
      </c>
      <c r="B99" s="36">
        <v>96</v>
      </c>
      <c r="C99" s="36" t="str">
        <f t="shared" si="6"/>
        <v>UA-96</v>
      </c>
      <c r="D99" s="78">
        <f t="shared" si="11"/>
        <v>6796.2274399296011</v>
      </c>
      <c r="E99" s="148">
        <v>6527.9295360000015</v>
      </c>
      <c r="F99" s="148">
        <f t="shared" si="7"/>
        <v>6356.4570478656015</v>
      </c>
      <c r="G99" s="148">
        <f t="shared" si="8"/>
        <v>6160.8003369328007</v>
      </c>
      <c r="H99" s="148">
        <f t="shared" si="9"/>
        <v>6126.06</v>
      </c>
      <c r="I99" s="148">
        <v>5965.1436260000009</v>
      </c>
      <c r="J99" s="148">
        <f t="shared" si="10"/>
        <v>5830.46</v>
      </c>
      <c r="K99" s="148">
        <v>5830.4599272419928</v>
      </c>
      <c r="L99" s="148">
        <v>5646.3876885938344</v>
      </c>
      <c r="M99" s="37">
        <v>5429.218931340225</v>
      </c>
      <c r="N99" s="80"/>
      <c r="O99" s="168"/>
      <c r="P99" s="168"/>
      <c r="Q99" s="79"/>
      <c r="R99" s="79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6"/>
      <c r="AG99" s="31"/>
      <c r="AH99" s="31"/>
    </row>
    <row r="100" spans="1:34">
      <c r="A100" s="32" t="s">
        <v>33</v>
      </c>
      <c r="B100" s="36">
        <v>97</v>
      </c>
      <c r="C100" s="36" t="str">
        <f t="shared" si="6"/>
        <v>UA-97</v>
      </c>
      <c r="D100" s="78">
        <f t="shared" si="11"/>
        <v>6864.1890486911998</v>
      </c>
      <c r="E100" s="148">
        <v>6593.2081920000001</v>
      </c>
      <c r="F100" s="148">
        <f t="shared" si="7"/>
        <v>6420.0166033536025</v>
      </c>
      <c r="G100" s="148">
        <f t="shared" si="8"/>
        <v>6222.403479676801</v>
      </c>
      <c r="H100" s="148">
        <f t="shared" si="9"/>
        <v>6187.32</v>
      </c>
      <c r="I100" s="148">
        <v>6024.7903560000013</v>
      </c>
      <c r="J100" s="148">
        <f t="shared" si="10"/>
        <v>5888.76</v>
      </c>
      <c r="K100" s="148">
        <v>5888.7628542321409</v>
      </c>
      <c r="L100" s="148">
        <v>5702.8499459927762</v>
      </c>
      <c r="M100" s="37">
        <v>5483.5095634545924</v>
      </c>
      <c r="N100" s="80"/>
      <c r="O100" s="168"/>
      <c r="P100" s="168"/>
      <c r="Q100" s="79"/>
      <c r="R100" s="79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6"/>
      <c r="AG100" s="31"/>
      <c r="AH100" s="31"/>
    </row>
    <row r="101" spans="1:34">
      <c r="A101" s="32" t="s">
        <v>33</v>
      </c>
      <c r="B101" s="36">
        <v>98</v>
      </c>
      <c r="C101" s="36" t="str">
        <f t="shared" si="6"/>
        <v>UA-98</v>
      </c>
      <c r="D101" s="78">
        <f t="shared" si="11"/>
        <v>6932.8384830719997</v>
      </c>
      <c r="E101" s="148">
        <v>6659.1475200000004</v>
      </c>
      <c r="F101" s="148">
        <f t="shared" si="7"/>
        <v>6484.2193859040008</v>
      </c>
      <c r="G101" s="148">
        <f t="shared" si="8"/>
        <v>6284.6300504519995</v>
      </c>
      <c r="H101" s="148">
        <f t="shared" si="9"/>
        <v>6249.2</v>
      </c>
      <c r="I101" s="148">
        <v>6085.0407150000001</v>
      </c>
      <c r="J101" s="148">
        <f t="shared" si="10"/>
        <v>5947.65</v>
      </c>
      <c r="K101" s="148">
        <v>5947.6510800181304</v>
      </c>
      <c r="L101" s="148">
        <v>5759.8790238409165</v>
      </c>
      <c r="M101" s="37">
        <v>5538.3452152316504</v>
      </c>
      <c r="N101" s="80"/>
      <c r="O101" s="168"/>
      <c r="P101" s="168"/>
      <c r="Q101" s="79"/>
      <c r="R101" s="79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6"/>
      <c r="AG101" s="31"/>
      <c r="AH101" s="31"/>
    </row>
    <row r="102" spans="1:34">
      <c r="A102" s="32" t="s">
        <v>33</v>
      </c>
      <c r="B102" s="36">
        <v>99</v>
      </c>
      <c r="C102" s="36" t="str">
        <f t="shared" si="6"/>
        <v>UA-99</v>
      </c>
      <c r="D102" s="78">
        <f t="shared" si="11"/>
        <v>7002.1424611871998</v>
      </c>
      <c r="E102" s="148">
        <v>6725.7155520000006</v>
      </c>
      <c r="F102" s="148">
        <f t="shared" si="7"/>
        <v>6549.0435912096009</v>
      </c>
      <c r="G102" s="148">
        <f t="shared" si="8"/>
        <v>6347.4589161047998</v>
      </c>
      <c r="H102" s="148">
        <f t="shared" si="9"/>
        <v>6311.67</v>
      </c>
      <c r="I102" s="148">
        <v>6145.8742410000004</v>
      </c>
      <c r="J102" s="148">
        <f t="shared" si="10"/>
        <v>6007.11</v>
      </c>
      <c r="K102" s="148">
        <v>6007.1126597265802</v>
      </c>
      <c r="L102" s="148">
        <v>5817.4633543739883</v>
      </c>
      <c r="M102" s="37">
        <v>5593.7147638211427</v>
      </c>
      <c r="N102" s="80"/>
      <c r="O102" s="168"/>
      <c r="P102" s="168"/>
      <c r="Q102" s="79"/>
      <c r="R102" s="79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6"/>
      <c r="AG102" s="31"/>
      <c r="AH102" s="31"/>
    </row>
    <row r="103" spans="1:34">
      <c r="A103" s="32" t="s">
        <v>33</v>
      </c>
      <c r="B103" s="36">
        <v>100</v>
      </c>
      <c r="C103" s="36" t="str">
        <f t="shared" si="6"/>
        <v>UA-100</v>
      </c>
      <c r="D103" s="78">
        <f t="shared" si="11"/>
        <v>7072.1897347295999</v>
      </c>
      <c r="E103" s="148">
        <v>6792.9975360000008</v>
      </c>
      <c r="F103" s="148">
        <f t="shared" si="7"/>
        <v>6614.5546321920019</v>
      </c>
      <c r="G103" s="148">
        <f t="shared" si="8"/>
        <v>6410.9534760960005</v>
      </c>
      <c r="H103" s="148">
        <f t="shared" si="9"/>
        <v>6374.81</v>
      </c>
      <c r="I103" s="148">
        <v>6207.3523200000009</v>
      </c>
      <c r="J103" s="148">
        <f t="shared" si="10"/>
        <v>6067.2</v>
      </c>
      <c r="K103" s="148">
        <v>6067.1953728510298</v>
      </c>
      <c r="L103" s="148">
        <v>5875.6492086490707</v>
      </c>
      <c r="M103" s="37">
        <v>5649.662700624106</v>
      </c>
      <c r="N103" s="80"/>
      <c r="O103" s="168"/>
      <c r="P103" s="168"/>
      <c r="Q103" s="79"/>
      <c r="R103" s="79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6"/>
      <c r="AG103" s="31"/>
      <c r="AH103" s="31"/>
    </row>
    <row r="104" spans="1:34">
      <c r="A104" s="32" t="s">
        <v>33</v>
      </c>
      <c r="B104" s="36">
        <v>101</v>
      </c>
      <c r="C104" s="36" t="str">
        <f t="shared" si="6"/>
        <v>UA-101</v>
      </c>
      <c r="D104" s="78">
        <f t="shared" si="11"/>
        <v>7142.8804580447995</v>
      </c>
      <c r="E104" s="148">
        <v>6860.8975680000003</v>
      </c>
      <c r="F104" s="148">
        <f t="shared" si="7"/>
        <v>6680.6761937760011</v>
      </c>
      <c r="G104" s="148">
        <f t="shared" si="8"/>
        <v>6475.0397643880005</v>
      </c>
      <c r="H104" s="148">
        <f t="shared" si="9"/>
        <v>6438.53</v>
      </c>
      <c r="I104" s="148">
        <v>6269.4033350000009</v>
      </c>
      <c r="J104" s="148">
        <f t="shared" si="10"/>
        <v>6127.85</v>
      </c>
      <c r="K104" s="148">
        <v>6127.8514398979378</v>
      </c>
      <c r="L104" s="148">
        <v>5934.3903156090819</v>
      </c>
      <c r="M104" s="37">
        <v>5706.1445342395018</v>
      </c>
      <c r="N104" s="80"/>
      <c r="O104" s="168"/>
      <c r="P104" s="168"/>
      <c r="Q104" s="79"/>
      <c r="R104" s="79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6"/>
      <c r="AG104" s="31"/>
      <c r="AH104" s="31"/>
    </row>
    <row r="105" spans="1:34">
      <c r="A105" s="32" t="s">
        <v>33</v>
      </c>
      <c r="B105" s="36">
        <v>102</v>
      </c>
      <c r="C105" s="36" t="str">
        <f t="shared" si="6"/>
        <v>UA-102</v>
      </c>
      <c r="D105" s="78">
        <f t="shared" si="11"/>
        <v>7214.3255707488006</v>
      </c>
      <c r="E105" s="148">
        <v>6929.5222080000012</v>
      </c>
      <c r="F105" s="148">
        <f t="shared" si="7"/>
        <v>6747.4954931904022</v>
      </c>
      <c r="G105" s="148">
        <f t="shared" si="8"/>
        <v>6539.8023135952008</v>
      </c>
      <c r="H105" s="148">
        <f t="shared" si="9"/>
        <v>6502.93</v>
      </c>
      <c r="I105" s="148">
        <v>6332.1091340000012</v>
      </c>
      <c r="J105" s="148">
        <f t="shared" si="10"/>
        <v>6189.14</v>
      </c>
      <c r="K105" s="148">
        <v>6189.1405852342305</v>
      </c>
      <c r="L105" s="148">
        <v>5993.7445140753734</v>
      </c>
      <c r="M105" s="37">
        <v>5763.2158789186278</v>
      </c>
      <c r="N105" s="80"/>
      <c r="O105" s="168"/>
      <c r="P105" s="168"/>
      <c r="Q105" s="79"/>
      <c r="R105" s="79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6"/>
      <c r="AG105" s="31"/>
      <c r="AH105" s="31"/>
    </row>
    <row r="106" spans="1:34">
      <c r="A106" s="32" t="s">
        <v>33</v>
      </c>
      <c r="B106" s="36">
        <v>103</v>
      </c>
      <c r="C106" s="36" t="str">
        <f t="shared" si="6"/>
        <v>UA-103</v>
      </c>
      <c r="D106" s="78">
        <f t="shared" si="11"/>
        <v>7286.4806969952006</v>
      </c>
      <c r="E106" s="148">
        <v>6998.8288320000011</v>
      </c>
      <c r="F106" s="148">
        <f t="shared" si="7"/>
        <v>6814.9798239744023</v>
      </c>
      <c r="G106" s="148">
        <f t="shared" si="8"/>
        <v>6605.2094239872013</v>
      </c>
      <c r="H106" s="148">
        <f t="shared" si="9"/>
        <v>6567.97</v>
      </c>
      <c r="I106" s="148">
        <v>6395.4390240000012</v>
      </c>
      <c r="J106" s="148">
        <f t="shared" si="10"/>
        <v>6251.04</v>
      </c>
      <c r="K106" s="148">
        <v>6251.0389191131344</v>
      </c>
      <c r="L106" s="148">
        <v>6053.6886685194022</v>
      </c>
      <c r="M106" s="37">
        <v>5820.8544889609639</v>
      </c>
      <c r="N106" s="80"/>
      <c r="O106" s="168"/>
      <c r="P106" s="168"/>
      <c r="Q106" s="79"/>
      <c r="R106" s="79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6"/>
      <c r="AG106" s="31"/>
      <c r="AH106" s="31"/>
    </row>
    <row r="107" spans="1:34">
      <c r="A107" s="32" t="s">
        <v>33</v>
      </c>
      <c r="B107" s="36">
        <v>104</v>
      </c>
      <c r="C107" s="36" t="str">
        <f t="shared" si="6"/>
        <v>UA-104</v>
      </c>
      <c r="D107" s="78">
        <f t="shared" si="11"/>
        <v>7359.3236488607999</v>
      </c>
      <c r="E107" s="148">
        <v>7068.7961280000009</v>
      </c>
      <c r="F107" s="148">
        <f t="shared" si="7"/>
        <v>6883.1073818208015</v>
      </c>
      <c r="G107" s="148">
        <f t="shared" si="8"/>
        <v>6671.2399624104</v>
      </c>
      <c r="H107" s="148">
        <f t="shared" si="9"/>
        <v>6633.63</v>
      </c>
      <c r="I107" s="148">
        <v>6459.3725430000004</v>
      </c>
      <c r="J107" s="148">
        <f t="shared" si="10"/>
        <v>6313.53</v>
      </c>
      <c r="K107" s="148">
        <v>6313.5344966612693</v>
      </c>
      <c r="L107" s="148">
        <v>6114.2112111769029</v>
      </c>
      <c r="M107" s="37">
        <v>5879.0492415162526</v>
      </c>
      <c r="N107" s="80"/>
      <c r="O107" s="168"/>
      <c r="P107" s="168"/>
      <c r="Q107" s="79"/>
      <c r="R107" s="79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6"/>
      <c r="AG107" s="31"/>
      <c r="AH107" s="31"/>
    </row>
    <row r="108" spans="1:34">
      <c r="A108" s="32" t="s">
        <v>33</v>
      </c>
      <c r="B108" s="36">
        <v>105</v>
      </c>
      <c r="C108" s="36" t="str">
        <f t="shared" si="6"/>
        <v>UA-105</v>
      </c>
      <c r="D108" s="78">
        <f t="shared" si="11"/>
        <v>7432.9320840767996</v>
      </c>
      <c r="E108" s="148">
        <v>7139.4986880000006</v>
      </c>
      <c r="F108" s="148">
        <f t="shared" si="7"/>
        <v>6951.9544818048016</v>
      </c>
      <c r="G108" s="148">
        <f t="shared" si="8"/>
        <v>6737.967894902401</v>
      </c>
      <c r="H108" s="148">
        <f t="shared" si="9"/>
        <v>6699.98</v>
      </c>
      <c r="I108" s="148">
        <v>6523.9813080000013</v>
      </c>
      <c r="J108" s="148">
        <f t="shared" si="10"/>
        <v>6376.68</v>
      </c>
      <c r="K108" s="148">
        <v>6376.675097372171</v>
      </c>
      <c r="L108" s="148">
        <v>6175.3584131049502</v>
      </c>
      <c r="M108" s="37">
        <v>5937.8446279855289</v>
      </c>
      <c r="N108" s="80"/>
      <c r="O108" s="168"/>
      <c r="P108" s="168"/>
      <c r="Q108" s="79"/>
      <c r="R108" s="79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6"/>
      <c r="AG108" s="31"/>
      <c r="AH108" s="31"/>
    </row>
    <row r="109" spans="1:34">
      <c r="A109" s="32" t="s">
        <v>33</v>
      </c>
      <c r="B109" s="36">
        <v>106</v>
      </c>
      <c r="C109" s="36" t="str">
        <f t="shared" si="6"/>
        <v>UA-106</v>
      </c>
      <c r="D109" s="78">
        <f t="shared" si="11"/>
        <v>7507.2505328352008</v>
      </c>
      <c r="E109" s="148">
        <v>7210.883232000001</v>
      </c>
      <c r="F109" s="148">
        <f t="shared" si="7"/>
        <v>7021.4666131584008</v>
      </c>
      <c r="G109" s="148">
        <f t="shared" si="8"/>
        <v>6805.3403885791995</v>
      </c>
      <c r="H109" s="148">
        <f t="shared" si="9"/>
        <v>6766.97</v>
      </c>
      <c r="I109" s="148">
        <v>6589.214164</v>
      </c>
      <c r="J109" s="148">
        <f t="shared" si="10"/>
        <v>6440.44</v>
      </c>
      <c r="K109" s="148">
        <v>6440.4368314990716</v>
      </c>
      <c r="L109" s="148">
        <v>6237.1071387750062</v>
      </c>
      <c r="M109" s="37">
        <v>5997.2184026682753</v>
      </c>
      <c r="N109" s="80"/>
      <c r="O109" s="168"/>
      <c r="P109" s="168"/>
      <c r="Q109" s="79"/>
      <c r="R109" s="79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6"/>
      <c r="AG109" s="31"/>
      <c r="AH109" s="31"/>
    </row>
    <row r="110" spans="1:34">
      <c r="A110" s="32" t="s">
        <v>33</v>
      </c>
      <c r="B110" s="36">
        <v>107</v>
      </c>
      <c r="C110" s="36" t="str">
        <f t="shared" si="6"/>
        <v>UA-107</v>
      </c>
      <c r="D110" s="78">
        <f t="shared" si="11"/>
        <v>7582.3233709824008</v>
      </c>
      <c r="E110" s="148">
        <v>7282.992384000001</v>
      </c>
      <c r="F110" s="148">
        <f t="shared" si="7"/>
        <v>7091.6764823424019</v>
      </c>
      <c r="G110" s="148">
        <f t="shared" si="8"/>
        <v>6873.3891431712009</v>
      </c>
      <c r="H110" s="148">
        <f t="shared" si="9"/>
        <v>6834.64</v>
      </c>
      <c r="I110" s="148">
        <v>6655.1018040000008</v>
      </c>
      <c r="J110" s="148">
        <f t="shared" si="10"/>
        <v>6504.84</v>
      </c>
      <c r="K110" s="148">
        <v>6504.843588788739</v>
      </c>
      <c r="L110" s="148">
        <v>6299.4805237156106</v>
      </c>
      <c r="M110" s="37">
        <v>6057.1928112650103</v>
      </c>
      <c r="N110" s="80"/>
      <c r="O110" s="168"/>
      <c r="P110" s="168"/>
      <c r="Q110" s="79"/>
      <c r="R110" s="79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6"/>
      <c r="AG110" s="31"/>
      <c r="AH110" s="31"/>
    </row>
    <row r="111" spans="1:34">
      <c r="A111" s="32" t="s">
        <v>33</v>
      </c>
      <c r="B111" s="36">
        <v>108</v>
      </c>
      <c r="C111" s="36" t="str">
        <f t="shared" si="6"/>
        <v>UA-108</v>
      </c>
      <c r="D111" s="78">
        <f t="shared" si="11"/>
        <v>7658.1505985184003</v>
      </c>
      <c r="E111" s="148">
        <v>7355.8261440000006</v>
      </c>
      <c r="F111" s="148">
        <f t="shared" si="7"/>
        <v>7162.6058936640011</v>
      </c>
      <c r="G111" s="148">
        <f t="shared" si="8"/>
        <v>6942.1352918319999</v>
      </c>
      <c r="H111" s="148">
        <f t="shared" si="9"/>
        <v>6902.99</v>
      </c>
      <c r="I111" s="148">
        <v>6721.6646900000005</v>
      </c>
      <c r="J111" s="148">
        <f t="shared" si="10"/>
        <v>6569.9</v>
      </c>
      <c r="K111" s="148">
        <v>6569.8953692411751</v>
      </c>
      <c r="L111" s="148">
        <v>6362.4785679267625</v>
      </c>
      <c r="M111" s="37">
        <v>6117.7678537757329</v>
      </c>
      <c r="N111" s="80"/>
      <c r="O111" s="168"/>
      <c r="P111" s="168"/>
      <c r="Q111" s="79"/>
      <c r="R111" s="79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6"/>
      <c r="AG111" s="31"/>
      <c r="AH111" s="31"/>
    </row>
    <row r="112" spans="1:34">
      <c r="A112" s="32" t="s">
        <v>33</v>
      </c>
      <c r="B112" s="36">
        <v>109</v>
      </c>
      <c r="C112" s="36" t="str">
        <f t="shared" si="6"/>
        <v>UA-109</v>
      </c>
      <c r="D112" s="78">
        <f t="shared" si="11"/>
        <v>7734.7322154432013</v>
      </c>
      <c r="E112" s="148">
        <v>7429.3845120000015</v>
      </c>
      <c r="F112" s="148">
        <f t="shared" si="7"/>
        <v>7234.2330428160021</v>
      </c>
      <c r="G112" s="148">
        <f t="shared" si="8"/>
        <v>7011.5577014080009</v>
      </c>
      <c r="H112" s="148">
        <f t="shared" si="9"/>
        <v>6972.02</v>
      </c>
      <c r="I112" s="148">
        <v>6788.8823600000014</v>
      </c>
      <c r="J112" s="148">
        <f t="shared" si="10"/>
        <v>6635.6</v>
      </c>
      <c r="K112" s="148">
        <v>6635.6041177297611</v>
      </c>
      <c r="L112" s="148">
        <v>6426.1128391727307</v>
      </c>
      <c r="M112" s="37">
        <v>6178.9546530507023</v>
      </c>
      <c r="N112" s="80"/>
      <c r="O112" s="168"/>
      <c r="P112" s="168"/>
      <c r="Q112" s="79"/>
      <c r="R112" s="79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6"/>
      <c r="AG112" s="31"/>
      <c r="AH112" s="31"/>
    </row>
    <row r="113" spans="1:34">
      <c r="A113" s="32" t="s">
        <v>33</v>
      </c>
      <c r="B113" s="36">
        <v>110</v>
      </c>
      <c r="C113" s="36" t="str">
        <f t="shared" si="6"/>
        <v>UA-110</v>
      </c>
      <c r="D113" s="78">
        <f t="shared" si="11"/>
        <v>7812.0904096800004</v>
      </c>
      <c r="E113" s="148">
        <v>7503.6888000000008</v>
      </c>
      <c r="F113" s="148">
        <f t="shared" si="7"/>
        <v>7306.5797341056023</v>
      </c>
      <c r="G113" s="148">
        <f t="shared" si="8"/>
        <v>7081.6775050528013</v>
      </c>
      <c r="H113" s="148">
        <f t="shared" si="9"/>
        <v>7041.75</v>
      </c>
      <c r="I113" s="148">
        <v>6856.7752760000012</v>
      </c>
      <c r="J113" s="148">
        <f t="shared" si="10"/>
        <v>6701.96</v>
      </c>
      <c r="K113" s="148">
        <v>6701.9578893811167</v>
      </c>
      <c r="L113" s="148">
        <v>6490.3717696892472</v>
      </c>
      <c r="M113" s="37">
        <v>6240.7420862396602</v>
      </c>
      <c r="N113" s="80"/>
      <c r="O113" s="168"/>
      <c r="P113" s="168"/>
      <c r="Q113" s="79"/>
      <c r="R113" s="79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6"/>
      <c r="AG113" s="31"/>
      <c r="AH113" s="31"/>
    </row>
    <row r="114" spans="1:34">
      <c r="A114" s="32" t="s">
        <v>33</v>
      </c>
      <c r="B114" s="36">
        <v>111</v>
      </c>
      <c r="C114" s="36" t="str">
        <f t="shared" si="6"/>
        <v>UA-111</v>
      </c>
      <c r="D114" s="78">
        <f t="shared" si="11"/>
        <v>7890.2029933056001</v>
      </c>
      <c r="E114" s="148">
        <v>7578.7176960000006</v>
      </c>
      <c r="F114" s="148">
        <f t="shared" si="7"/>
        <v>7379.6350653792024</v>
      </c>
      <c r="G114" s="148">
        <f t="shared" si="8"/>
        <v>7152.4841361896015</v>
      </c>
      <c r="H114" s="148">
        <f t="shared" si="9"/>
        <v>7112.16</v>
      </c>
      <c r="I114" s="148">
        <v>6925.3332070000015</v>
      </c>
      <c r="J114" s="148">
        <f t="shared" si="10"/>
        <v>6768.97</v>
      </c>
      <c r="K114" s="148">
        <v>6768.9686290686241</v>
      </c>
      <c r="L114" s="148">
        <v>6555.266927240581</v>
      </c>
      <c r="M114" s="37">
        <v>6303.1412761928659</v>
      </c>
      <c r="N114" s="80"/>
      <c r="O114" s="168"/>
      <c r="P114" s="168"/>
      <c r="Q114" s="79"/>
      <c r="R114" s="79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6"/>
      <c r="AG114" s="31"/>
      <c r="AH114" s="31"/>
    </row>
    <row r="115" spans="1:34">
      <c r="A115" s="32" t="s">
        <v>33</v>
      </c>
      <c r="B115" s="36">
        <v>112</v>
      </c>
      <c r="C115" s="36" t="str">
        <f t="shared" si="6"/>
        <v>UA-112</v>
      </c>
      <c r="D115" s="78">
        <f t="shared" si="11"/>
        <v>7969.1032482047995</v>
      </c>
      <c r="E115" s="148">
        <v>7654.5031680000002</v>
      </c>
      <c r="F115" s="148">
        <f t="shared" si="7"/>
        <v>7453.4317430976016</v>
      </c>
      <c r="G115" s="148">
        <f t="shared" si="8"/>
        <v>7224.0092945488004</v>
      </c>
      <c r="H115" s="148">
        <f t="shared" si="9"/>
        <v>7183.28</v>
      </c>
      <c r="I115" s="148">
        <v>6994.5868460000011</v>
      </c>
      <c r="J115" s="148">
        <f t="shared" si="10"/>
        <v>6836.66</v>
      </c>
      <c r="K115" s="148">
        <v>6836.6602265390511</v>
      </c>
      <c r="L115" s="148">
        <v>6620.8214473552698</v>
      </c>
      <c r="M115" s="37">
        <v>6366.1744686108359</v>
      </c>
      <c r="N115" s="80"/>
      <c r="O115" s="168"/>
      <c r="P115" s="168"/>
      <c r="Q115" s="79"/>
      <c r="R115" s="79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6"/>
      <c r="AG115" s="31"/>
      <c r="AH115" s="31"/>
    </row>
    <row r="116" spans="1:34">
      <c r="A116" s="32" t="s">
        <v>33</v>
      </c>
      <c r="B116" s="36">
        <v>113</v>
      </c>
      <c r="C116" s="36" t="str">
        <f t="shared" si="6"/>
        <v>UA-113</v>
      </c>
      <c r="D116" s="78">
        <f t="shared" si="11"/>
        <v>8048.7800804160006</v>
      </c>
      <c r="E116" s="148">
        <v>7731.034560000001</v>
      </c>
      <c r="F116" s="148">
        <f t="shared" si="7"/>
        <v>7527.9588651072027</v>
      </c>
      <c r="G116" s="148">
        <f t="shared" si="8"/>
        <v>7296.2424135536012</v>
      </c>
      <c r="H116" s="148">
        <f t="shared" si="9"/>
        <v>7255.1</v>
      </c>
      <c r="I116" s="148">
        <v>7064.5259620000015</v>
      </c>
      <c r="J116" s="148">
        <f t="shared" si="10"/>
        <v>6905.02</v>
      </c>
      <c r="K116" s="148">
        <v>6905.0207369190148</v>
      </c>
      <c r="L116" s="148">
        <v>6687.0237622690438</v>
      </c>
      <c r="M116" s="37">
        <v>6429.830540643311</v>
      </c>
      <c r="N116" s="80"/>
      <c r="O116" s="168"/>
      <c r="P116" s="168"/>
      <c r="Q116" s="79"/>
      <c r="R116" s="79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6"/>
      <c r="AG116" s="31"/>
      <c r="AH116" s="31"/>
    </row>
    <row r="117" spans="1:34">
      <c r="A117" s="32" t="s">
        <v>33</v>
      </c>
      <c r="B117" s="36">
        <v>114</v>
      </c>
      <c r="C117" s="36" t="str">
        <f t="shared" si="6"/>
        <v>UA-114</v>
      </c>
      <c r="D117" s="78">
        <f t="shared" si="11"/>
        <v>8129.2778657856006</v>
      </c>
      <c r="E117" s="148">
        <v>7808.3544960000008</v>
      </c>
      <c r="F117" s="148">
        <f t="shared" si="7"/>
        <v>7603.238235715201</v>
      </c>
      <c r="G117" s="148">
        <f t="shared" si="8"/>
        <v>7369.2046263576003</v>
      </c>
      <c r="H117" s="148">
        <f t="shared" si="9"/>
        <v>7327.66</v>
      </c>
      <c r="I117" s="148">
        <v>7135.1710170000006</v>
      </c>
      <c r="J117" s="148">
        <f t="shared" si="10"/>
        <v>6974.07</v>
      </c>
      <c r="K117" s="148">
        <v>6974.0740499552858</v>
      </c>
      <c r="L117" s="148">
        <v>6753.8970075104453</v>
      </c>
      <c r="M117" s="37">
        <v>6494.1317379908123</v>
      </c>
      <c r="N117" s="80"/>
      <c r="O117" s="168"/>
      <c r="P117" s="168"/>
      <c r="Q117" s="79"/>
      <c r="R117" s="79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6"/>
      <c r="AG117" s="31"/>
      <c r="AH117" s="31"/>
    </row>
    <row r="118" spans="1:34">
      <c r="A118" s="32" t="s">
        <v>33</v>
      </c>
      <c r="B118" s="36">
        <v>115</v>
      </c>
      <c r="C118" s="36" t="str">
        <f t="shared" si="6"/>
        <v>UA-115</v>
      </c>
      <c r="D118" s="78">
        <f t="shared" si="11"/>
        <v>8210.5744163904001</v>
      </c>
      <c r="E118" s="148">
        <v>7886.4416639999999</v>
      </c>
      <c r="F118" s="148">
        <f t="shared" si="7"/>
        <v>7679.2807570752011</v>
      </c>
      <c r="G118" s="148">
        <f t="shared" si="8"/>
        <v>7442.9064995376002</v>
      </c>
      <c r="H118" s="148">
        <f t="shared" si="9"/>
        <v>7400.94</v>
      </c>
      <c r="I118" s="148">
        <v>7206.5322420000002</v>
      </c>
      <c r="J118" s="148">
        <f t="shared" si="10"/>
        <v>7043.82</v>
      </c>
      <c r="K118" s="148">
        <v>7043.8201656478604</v>
      </c>
      <c r="L118" s="148">
        <v>6821.4411830794697</v>
      </c>
      <c r="M118" s="37">
        <v>6559.0780606533363</v>
      </c>
      <c r="N118" s="80"/>
      <c r="O118" s="168"/>
      <c r="P118" s="168"/>
      <c r="Q118" s="79"/>
      <c r="R118" s="79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6"/>
      <c r="AG118" s="31"/>
      <c r="AH118" s="31"/>
    </row>
    <row r="119" spans="1:34">
      <c r="A119" s="32" t="s">
        <v>33</v>
      </c>
      <c r="B119" s="36">
        <v>116</v>
      </c>
      <c r="C119" s="36" t="str">
        <f t="shared" si="6"/>
        <v>UA-116</v>
      </c>
      <c r="D119" s="78">
        <f t="shared" si="11"/>
        <v>8292.6697322303989</v>
      </c>
      <c r="E119" s="148">
        <v>7965.2960640000001</v>
      </c>
      <c r="F119" s="148">
        <f t="shared" si="7"/>
        <v>7756.0646248800022</v>
      </c>
      <c r="G119" s="148">
        <f t="shared" si="8"/>
        <v>7517.3268999400007</v>
      </c>
      <c r="H119" s="148">
        <f t="shared" si="9"/>
        <v>7474.94</v>
      </c>
      <c r="I119" s="148">
        <v>7278.589175000001</v>
      </c>
      <c r="J119" s="148">
        <f t="shared" si="10"/>
        <v>7114.25</v>
      </c>
      <c r="K119" s="148">
        <v>7114.2471391233585</v>
      </c>
      <c r="L119" s="148">
        <v>6889.6447212118519</v>
      </c>
      <c r="M119" s="37">
        <v>6624.6583857806263</v>
      </c>
      <c r="N119" s="80"/>
      <c r="O119" s="168"/>
      <c r="P119" s="168"/>
      <c r="Q119" s="79"/>
      <c r="R119" s="79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6"/>
      <c r="AG119" s="31"/>
      <c r="AH119" s="31"/>
    </row>
    <row r="120" spans="1:34">
      <c r="A120" s="32" t="s">
        <v>33</v>
      </c>
      <c r="B120" s="36">
        <v>117</v>
      </c>
      <c r="C120" s="36" t="str">
        <f t="shared" si="6"/>
        <v>UA-117</v>
      </c>
      <c r="D120" s="78">
        <f t="shared" si="11"/>
        <v>8375.5860012288013</v>
      </c>
      <c r="E120" s="148">
        <v>8044.9390080000012</v>
      </c>
      <c r="F120" s="148">
        <f t="shared" si="7"/>
        <v>7833.6116434368023</v>
      </c>
      <c r="G120" s="148">
        <f t="shared" si="8"/>
        <v>7592.486960718401</v>
      </c>
      <c r="H120" s="148">
        <f t="shared" si="9"/>
        <v>7549.68</v>
      </c>
      <c r="I120" s="148">
        <v>7351.3622780000014</v>
      </c>
      <c r="J120" s="148">
        <f t="shared" si="10"/>
        <v>7185.38</v>
      </c>
      <c r="K120" s="148">
        <v>7185.3788601285451</v>
      </c>
      <c r="L120" s="148">
        <v>6958.5307574361277</v>
      </c>
      <c r="M120" s="37">
        <v>6690.8949590731991</v>
      </c>
      <c r="N120" s="80"/>
      <c r="O120" s="168"/>
      <c r="P120" s="168"/>
      <c r="Q120" s="79"/>
      <c r="R120" s="79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6"/>
      <c r="AG120" s="31"/>
      <c r="AH120" s="31"/>
    </row>
    <row r="121" spans="1:34">
      <c r="A121" s="32" t="s">
        <v>33</v>
      </c>
      <c r="B121" s="36">
        <v>118</v>
      </c>
      <c r="C121" s="36" t="str">
        <f t="shared" si="6"/>
        <v>UA-118</v>
      </c>
      <c r="D121" s="78">
        <f t="shared" si="11"/>
        <v>8459.345411308801</v>
      </c>
      <c r="E121" s="148">
        <v>8125.3918080000012</v>
      </c>
      <c r="F121" s="148">
        <f t="shared" si="7"/>
        <v>7911.9545192064015</v>
      </c>
      <c r="G121" s="148">
        <f t="shared" si="8"/>
        <v>7668.4183816032</v>
      </c>
      <c r="H121" s="148">
        <f t="shared" si="9"/>
        <v>7625.18</v>
      </c>
      <c r="I121" s="148">
        <v>7424.8822440000004</v>
      </c>
      <c r="J121" s="148">
        <f t="shared" si="10"/>
        <v>7257.24</v>
      </c>
      <c r="K121" s="148">
        <v>7257.2392184101918</v>
      </c>
      <c r="L121" s="148">
        <v>7028.1224272808367</v>
      </c>
      <c r="M121" s="37">
        <v>6757.8100262315738</v>
      </c>
      <c r="N121" s="80"/>
      <c r="O121" s="168"/>
      <c r="P121" s="168"/>
      <c r="Q121" s="79"/>
      <c r="R121" s="79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6"/>
      <c r="AG121" s="31"/>
      <c r="AH121" s="31"/>
    </row>
    <row r="122" spans="1:34">
      <c r="A122" s="32" t="s">
        <v>33</v>
      </c>
      <c r="B122" s="36">
        <v>119</v>
      </c>
      <c r="C122" s="36" t="str">
        <f t="shared" si="6"/>
        <v>UA-119</v>
      </c>
      <c r="D122" s="78">
        <f t="shared" si="11"/>
        <v>8543.9479624703999</v>
      </c>
      <c r="E122" s="148">
        <v>8206.6544640000011</v>
      </c>
      <c r="F122" s="148">
        <f t="shared" si="7"/>
        <v>7991.0823500352008</v>
      </c>
      <c r="G122" s="148">
        <f t="shared" si="8"/>
        <v>7745.1105960176001</v>
      </c>
      <c r="H122" s="148">
        <f t="shared" si="9"/>
        <v>7701.44</v>
      </c>
      <c r="I122" s="148">
        <v>7499.1388420000003</v>
      </c>
      <c r="J122" s="148">
        <f t="shared" si="10"/>
        <v>7329.82</v>
      </c>
      <c r="K122" s="148">
        <v>7329.8162690949139</v>
      </c>
      <c r="L122" s="148">
        <v>7098.4081629817101</v>
      </c>
      <c r="M122" s="37">
        <v>6825.3924644054905</v>
      </c>
      <c r="N122" s="80"/>
      <c r="O122" s="168"/>
      <c r="P122" s="168"/>
      <c r="Q122" s="79"/>
      <c r="R122" s="79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6"/>
      <c r="AG122" s="31"/>
      <c r="AH122" s="31"/>
    </row>
    <row r="123" spans="1:34">
      <c r="A123" s="32" t="s">
        <v>33</v>
      </c>
      <c r="B123" s="36">
        <v>120</v>
      </c>
      <c r="C123" s="36" t="str">
        <f t="shared" si="6"/>
        <v>UA-120</v>
      </c>
      <c r="D123" s="78">
        <f t="shared" si="11"/>
        <v>8629.3936547136018</v>
      </c>
      <c r="E123" s="148">
        <v>8288.7269760000017</v>
      </c>
      <c r="F123" s="148">
        <f t="shared" si="7"/>
        <v>8070.9951359232009</v>
      </c>
      <c r="G123" s="148">
        <f t="shared" si="8"/>
        <v>7822.5636039616002</v>
      </c>
      <c r="H123" s="148">
        <f t="shared" si="9"/>
        <v>7778.46</v>
      </c>
      <c r="I123" s="148">
        <v>7574.1320720000003</v>
      </c>
      <c r="J123" s="148">
        <f t="shared" si="10"/>
        <v>7403.12</v>
      </c>
      <c r="K123" s="148">
        <v>7403.1219570560952</v>
      </c>
      <c r="L123" s="148">
        <v>7169.3995323030167</v>
      </c>
      <c r="M123" s="37">
        <v>6893.6533964452083</v>
      </c>
      <c r="N123" s="80"/>
      <c r="O123" s="168"/>
      <c r="P123" s="168"/>
      <c r="Q123" s="79"/>
      <c r="R123" s="79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6"/>
      <c r="AG123" s="31"/>
      <c r="AH123" s="31"/>
    </row>
    <row r="124" spans="1:34">
      <c r="A124" s="32" t="s">
        <v>33</v>
      </c>
      <c r="B124" s="36">
        <v>121</v>
      </c>
      <c r="C124" s="36" t="str">
        <f t="shared" si="6"/>
        <v>UA-121</v>
      </c>
      <c r="D124" s="78">
        <f t="shared" si="11"/>
        <v>8715.6713940767986</v>
      </c>
      <c r="E124" s="148">
        <v>8371.598688</v>
      </c>
      <c r="F124" s="148">
        <f t="shared" si="7"/>
        <v>8151.692876870402</v>
      </c>
      <c r="G124" s="148">
        <f t="shared" si="8"/>
        <v>7900.7774054352012</v>
      </c>
      <c r="H124" s="148">
        <f t="shared" si="9"/>
        <v>7856.23</v>
      </c>
      <c r="I124" s="148">
        <v>7649.8619340000014</v>
      </c>
      <c r="J124" s="148">
        <f t="shared" si="10"/>
        <v>7477.14</v>
      </c>
      <c r="K124" s="148">
        <v>7477.1443374203518</v>
      </c>
      <c r="L124" s="148">
        <v>7241.0849674804886</v>
      </c>
      <c r="M124" s="37">
        <v>6962.5816995004698</v>
      </c>
      <c r="N124" s="80"/>
      <c r="O124" s="168"/>
      <c r="P124" s="168"/>
      <c r="Q124" s="79"/>
      <c r="R124" s="79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6"/>
      <c r="AG124" s="31"/>
      <c r="AH124" s="31"/>
    </row>
    <row r="125" spans="1:34">
      <c r="A125" s="32" t="s">
        <v>33</v>
      </c>
      <c r="B125" s="36">
        <v>122</v>
      </c>
      <c r="C125" s="36" t="str">
        <f t="shared" si="6"/>
        <v>UA-122</v>
      </c>
      <c r="D125" s="78">
        <f t="shared" si="11"/>
        <v>8802.8255564064002</v>
      </c>
      <c r="E125" s="148">
        <v>8455.3122240000012</v>
      </c>
      <c r="F125" s="148">
        <f t="shared" si="7"/>
        <v>8233.2082793376012</v>
      </c>
      <c r="G125" s="148">
        <f t="shared" si="8"/>
        <v>7979.7837001688004</v>
      </c>
      <c r="H125" s="148">
        <f t="shared" si="9"/>
        <v>7934.79</v>
      </c>
      <c r="I125" s="148">
        <v>7726.3591210000004</v>
      </c>
      <c r="J125" s="148">
        <f t="shared" si="10"/>
        <v>7551.91</v>
      </c>
      <c r="K125" s="148">
        <v>7551.9072999344517</v>
      </c>
      <c r="L125" s="148">
        <v>7313.4876040426616</v>
      </c>
      <c r="M125" s="37">
        <v>7032.1996192717897</v>
      </c>
      <c r="N125" s="80"/>
      <c r="O125" s="168"/>
      <c r="P125" s="168"/>
      <c r="Q125" s="79"/>
      <c r="R125" s="79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6"/>
      <c r="AG125" s="31"/>
      <c r="AH125" s="31"/>
    </row>
    <row r="126" spans="1:34">
      <c r="A126" s="32" t="s">
        <v>33</v>
      </c>
      <c r="B126" s="36">
        <v>123</v>
      </c>
      <c r="C126" s="36" t="str">
        <f t="shared" si="6"/>
        <v>UA-123</v>
      </c>
      <c r="D126" s="78">
        <f t="shared" si="11"/>
        <v>8890.8450477408005</v>
      </c>
      <c r="E126" s="148">
        <v>8539.8569280000011</v>
      </c>
      <c r="F126" s="148">
        <f t="shared" si="7"/>
        <v>8315.5304411712023</v>
      </c>
      <c r="G126" s="148">
        <f t="shared" si="8"/>
        <v>8059.5719215856006</v>
      </c>
      <c r="H126" s="148">
        <f t="shared" si="9"/>
        <v>8014.13</v>
      </c>
      <c r="I126" s="148">
        <v>7803.6134020000009</v>
      </c>
      <c r="J126" s="148">
        <f t="shared" si="10"/>
        <v>7627.42</v>
      </c>
      <c r="K126" s="148">
        <v>7627.4227894717824</v>
      </c>
      <c r="L126" s="148">
        <v>7386.6190097538083</v>
      </c>
      <c r="M126" s="37">
        <v>7102.518278609431</v>
      </c>
      <c r="N126" s="80"/>
      <c r="O126" s="168"/>
      <c r="P126" s="168"/>
      <c r="Q126" s="79"/>
      <c r="R126" s="79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6"/>
      <c r="AG126" s="31"/>
      <c r="AH126" s="31"/>
    </row>
    <row r="127" spans="1:34">
      <c r="A127" s="32" t="s">
        <v>33</v>
      </c>
      <c r="B127" s="36">
        <v>124</v>
      </c>
      <c r="C127" s="36" t="str">
        <f t="shared" si="6"/>
        <v>UA-124</v>
      </c>
      <c r="D127" s="78">
        <f t="shared" si="11"/>
        <v>8979.752056003199</v>
      </c>
      <c r="E127" s="148">
        <v>8625.2541120000005</v>
      </c>
      <c r="F127" s="148">
        <f t="shared" si="7"/>
        <v>8398.6811666784015</v>
      </c>
      <c r="G127" s="148">
        <f t="shared" si="8"/>
        <v>8140.1632028391996</v>
      </c>
      <c r="H127" s="148">
        <f t="shared" si="9"/>
        <v>8094.27</v>
      </c>
      <c r="I127" s="148">
        <v>7881.6452390000004</v>
      </c>
      <c r="J127" s="148">
        <f t="shared" si="10"/>
        <v>7703.69</v>
      </c>
      <c r="K127" s="148">
        <v>7703.6908060323385</v>
      </c>
      <c r="L127" s="148">
        <v>7460.4791846139251</v>
      </c>
      <c r="M127" s="37">
        <v>7173.5376775133891</v>
      </c>
      <c r="N127" s="80"/>
      <c r="O127" s="168"/>
      <c r="P127" s="168"/>
      <c r="Q127" s="79"/>
      <c r="R127" s="79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6"/>
      <c r="AG127" s="31"/>
      <c r="AH127" s="31"/>
    </row>
    <row r="128" spans="1:34">
      <c r="A128" s="32" t="s">
        <v>33</v>
      </c>
      <c r="B128" s="36">
        <v>125</v>
      </c>
      <c r="C128" s="36" t="str">
        <f t="shared" si="6"/>
        <v>UA-125</v>
      </c>
      <c r="D128" s="78">
        <f t="shared" si="11"/>
        <v>9069.5576751552017</v>
      </c>
      <c r="E128" s="148">
        <v>8711.5144320000018</v>
      </c>
      <c r="F128" s="148">
        <f t="shared" si="7"/>
        <v>8482.6822601664007</v>
      </c>
      <c r="G128" s="148">
        <f t="shared" si="8"/>
        <v>8221.5786770832001</v>
      </c>
      <c r="H128" s="148">
        <f t="shared" si="9"/>
        <v>8175.22</v>
      </c>
      <c r="I128" s="148">
        <v>7960.4750940000004</v>
      </c>
      <c r="J128" s="148">
        <f t="shared" si="10"/>
        <v>7780.74</v>
      </c>
      <c r="K128" s="148">
        <v>7780.7352393628944</v>
      </c>
      <c r="L128" s="148">
        <v>7535.0912641515542</v>
      </c>
      <c r="M128" s="37">
        <v>7245.2800616841869</v>
      </c>
      <c r="N128" s="80"/>
      <c r="O128" s="168"/>
      <c r="P128" s="168"/>
      <c r="Q128" s="79"/>
      <c r="R128" s="79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6"/>
      <c r="AG128" s="31"/>
      <c r="AH128" s="31"/>
    </row>
    <row r="129" spans="1:34">
      <c r="A129" s="32" t="s">
        <v>33</v>
      </c>
      <c r="B129" s="36">
        <v>126</v>
      </c>
      <c r="C129" s="36" t="str">
        <f t="shared" si="6"/>
        <v>UA-126</v>
      </c>
      <c r="D129" s="78">
        <f t="shared" si="11"/>
        <v>9160.2508112352007</v>
      </c>
      <c r="E129" s="148">
        <v>8798.6272320000007</v>
      </c>
      <c r="F129" s="148">
        <f t="shared" si="7"/>
        <v>8567.5010151744027</v>
      </c>
      <c r="G129" s="148">
        <f t="shared" si="8"/>
        <v>8303.7866445872005</v>
      </c>
      <c r="H129" s="148">
        <f t="shared" si="9"/>
        <v>8256.9699999999993</v>
      </c>
      <c r="I129" s="148">
        <v>8040.072274000001</v>
      </c>
      <c r="J129" s="148">
        <f t="shared" si="10"/>
        <v>7858.54</v>
      </c>
      <c r="K129" s="148">
        <v>7858.5441445900651</v>
      </c>
      <c r="L129" s="148">
        <v>7610.443680602426</v>
      </c>
      <c r="M129" s="37">
        <v>7317.7343082715633</v>
      </c>
      <c r="N129" s="80"/>
      <c r="O129" s="168"/>
      <c r="P129" s="168"/>
      <c r="Q129" s="79"/>
      <c r="R129" s="79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6"/>
      <c r="AG129" s="31"/>
      <c r="AH129" s="31"/>
    </row>
    <row r="130" spans="1:34">
      <c r="A130" s="32" t="s">
        <v>33</v>
      </c>
      <c r="B130" s="38">
        <v>127</v>
      </c>
      <c r="C130" s="36" t="str">
        <f t="shared" si="6"/>
        <v>UA-127</v>
      </c>
      <c r="D130" s="78">
        <f t="shared" si="11"/>
        <v>9251.8536521664009</v>
      </c>
      <c r="E130" s="148">
        <v>8886.6138240000018</v>
      </c>
      <c r="F130" s="148">
        <f t="shared" si="7"/>
        <v>8653.181040316802</v>
      </c>
      <c r="G130" s="148">
        <f t="shared" si="8"/>
        <v>8386.8293716584012</v>
      </c>
      <c r="H130" s="148">
        <f t="shared" si="9"/>
        <v>8339.5400000000009</v>
      </c>
      <c r="I130" s="148">
        <v>8120.4777030000014</v>
      </c>
      <c r="J130" s="148">
        <f t="shared" si="10"/>
        <v>7937.13</v>
      </c>
      <c r="K130" s="148">
        <v>7937.129466587231</v>
      </c>
      <c r="L130" s="148">
        <v>7686.5480017308073</v>
      </c>
      <c r="M130" s="37">
        <v>7390.9115401257759</v>
      </c>
      <c r="N130" s="80"/>
      <c r="O130" s="168"/>
      <c r="P130" s="168"/>
      <c r="Q130" s="79"/>
      <c r="R130" s="79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6"/>
      <c r="AG130" s="31"/>
      <c r="AH130" s="31"/>
    </row>
    <row r="131" spans="1:34">
      <c r="A131" s="32" t="s">
        <v>33</v>
      </c>
      <c r="B131" s="36">
        <v>128</v>
      </c>
      <c r="C131" s="36" t="str">
        <f t="shared" si="6"/>
        <v>UA-128</v>
      </c>
      <c r="D131" s="78">
        <f t="shared" si="11"/>
        <v>9344.3772919104013</v>
      </c>
      <c r="E131" s="148">
        <v>8975.4848640000018</v>
      </c>
      <c r="F131" s="148">
        <f t="shared" si="7"/>
        <v>8739.7114334400012</v>
      </c>
      <c r="G131" s="148">
        <f t="shared" si="8"/>
        <v>8470.6962917199999</v>
      </c>
      <c r="H131" s="148">
        <f t="shared" si="9"/>
        <v>8422.94</v>
      </c>
      <c r="I131" s="148">
        <v>8201.6811500000003</v>
      </c>
      <c r="J131" s="148">
        <f t="shared" si="10"/>
        <v>8016.5</v>
      </c>
      <c r="K131" s="148">
        <v>8016.5031502277807</v>
      </c>
      <c r="L131" s="148">
        <v>7763.415795300969</v>
      </c>
      <c r="M131" s="37">
        <v>7464.8228800970855</v>
      </c>
      <c r="N131" s="80"/>
      <c r="O131" s="168"/>
      <c r="P131" s="168"/>
      <c r="Q131" s="79"/>
      <c r="R131" s="79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6"/>
      <c r="AG131" s="31"/>
      <c r="AH131" s="31"/>
    </row>
    <row r="132" spans="1:34">
      <c r="A132" s="32" t="s">
        <v>33</v>
      </c>
      <c r="B132" s="36">
        <v>129</v>
      </c>
      <c r="C132" s="36" t="str">
        <f t="shared" si="6"/>
        <v>UA-129</v>
      </c>
      <c r="D132" s="78">
        <f t="shared" si="11"/>
        <v>9437.8328244288004</v>
      </c>
      <c r="E132" s="148">
        <v>9065.2510080000011</v>
      </c>
      <c r="F132" s="148">
        <f t="shared" si="7"/>
        <v>8827.1249010048032</v>
      </c>
      <c r="G132" s="148">
        <f t="shared" si="8"/>
        <v>8555.4191045024018</v>
      </c>
      <c r="H132" s="148">
        <f t="shared" si="9"/>
        <v>8507.18</v>
      </c>
      <c r="I132" s="148">
        <v>8283.7133080000021</v>
      </c>
      <c r="J132" s="148">
        <f t="shared" si="10"/>
        <v>8096.68</v>
      </c>
      <c r="K132" s="148">
        <v>8096.6771403850962</v>
      </c>
      <c r="L132" s="148">
        <v>7841.0586290771807</v>
      </c>
      <c r="M132" s="37">
        <v>7539.4794510357506</v>
      </c>
      <c r="N132" s="80"/>
      <c r="O132" s="168"/>
      <c r="P132" s="168"/>
      <c r="Q132" s="79"/>
      <c r="R132" s="79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6"/>
      <c r="AG132" s="31"/>
      <c r="AH132" s="31"/>
    </row>
    <row r="133" spans="1:34">
      <c r="A133" s="32" t="s">
        <v>33</v>
      </c>
      <c r="B133" s="36">
        <v>130</v>
      </c>
      <c r="C133" s="36" t="str">
        <f t="shared" ref="C133:C196" si="12">CONCATENATE(A133,"-",B133)</f>
        <v>UA-130</v>
      </c>
      <c r="D133" s="78">
        <f t="shared" si="11"/>
        <v>9532.2091557599997</v>
      </c>
      <c r="E133" s="148">
        <v>9155.9016000000011</v>
      </c>
      <c r="F133" s="148">
        <f t="shared" ref="F133:F196" si="13">+I133*106.56%</f>
        <v>8915.3887365504033</v>
      </c>
      <c r="G133" s="148">
        <f t="shared" ref="G133:G147" si="14">+I133*103.28%</f>
        <v>8640.9661102752016</v>
      </c>
      <c r="H133" s="148">
        <f t="shared" ref="H133:H196" si="15">ROUND((I133/102.31%*105.07%),2)</f>
        <v>8592.25</v>
      </c>
      <c r="I133" s="148">
        <v>8366.5434840000016</v>
      </c>
      <c r="J133" s="148">
        <f t="shared" ref="J133:J196" si="16">ROUND(K133,2)</f>
        <v>8177.64</v>
      </c>
      <c r="K133" s="148">
        <v>8177.6394921857946</v>
      </c>
      <c r="L133" s="148">
        <v>7919.4649352951719</v>
      </c>
      <c r="M133" s="37">
        <v>7614.8701300915109</v>
      </c>
      <c r="N133" s="80"/>
      <c r="O133" s="168"/>
      <c r="P133" s="168"/>
      <c r="Q133" s="79"/>
      <c r="R133" s="79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6"/>
      <c r="AG133" s="31"/>
      <c r="AH133" s="31"/>
    </row>
    <row r="134" spans="1:34">
      <c r="A134" s="32" t="s">
        <v>33</v>
      </c>
      <c r="B134" s="36">
        <v>131</v>
      </c>
      <c r="C134" s="36" t="str">
        <f t="shared" si="12"/>
        <v>UA-131</v>
      </c>
      <c r="D134" s="78">
        <f t="shared" si="11"/>
        <v>9627.5173798655997</v>
      </c>
      <c r="E134" s="148">
        <v>9247.4472960000003</v>
      </c>
      <c r="F134" s="148">
        <f t="shared" si="13"/>
        <v>9004.5356465376026</v>
      </c>
      <c r="G134" s="148">
        <f t="shared" si="14"/>
        <v>8727.369008768801</v>
      </c>
      <c r="H134" s="148">
        <f t="shared" si="15"/>
        <v>8678.16</v>
      </c>
      <c r="I134" s="148">
        <v>8450.2023710000012</v>
      </c>
      <c r="J134" s="148">
        <f t="shared" si="16"/>
        <v>8259.41</v>
      </c>
      <c r="K134" s="148">
        <v>8259.4140953766437</v>
      </c>
      <c r="L134" s="148">
        <v>7998.6578494834821</v>
      </c>
      <c r="M134" s="37">
        <v>7691.0171629648867</v>
      </c>
      <c r="N134" s="80"/>
      <c r="O134" s="168"/>
      <c r="P134" s="168"/>
      <c r="Q134" s="79"/>
      <c r="R134" s="79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6"/>
      <c r="AG134" s="31"/>
      <c r="AH134" s="31"/>
    </row>
    <row r="135" spans="1:34">
      <c r="A135" s="32" t="s">
        <v>33</v>
      </c>
      <c r="B135" s="36">
        <v>132</v>
      </c>
      <c r="C135" s="36" t="str">
        <f t="shared" si="12"/>
        <v>UA-132</v>
      </c>
      <c r="D135" s="78">
        <f t="shared" si="11"/>
        <v>9723.801872592001</v>
      </c>
      <c r="E135" s="148">
        <v>9339.9307200000021</v>
      </c>
      <c r="F135" s="148">
        <f t="shared" si="13"/>
        <v>9094.5874352736028</v>
      </c>
      <c r="G135" s="148">
        <f t="shared" si="14"/>
        <v>8814.6489331368011</v>
      </c>
      <c r="H135" s="148">
        <f t="shared" si="15"/>
        <v>8764.9500000000007</v>
      </c>
      <c r="I135" s="148">
        <v>8534.7104310000013</v>
      </c>
      <c r="J135" s="148">
        <f t="shared" si="16"/>
        <v>8342.01</v>
      </c>
      <c r="K135" s="148">
        <v>8342.0128948310321</v>
      </c>
      <c r="L135" s="148">
        <v>8078.6489394063838</v>
      </c>
      <c r="M135" s="37">
        <v>7767.9316725061381</v>
      </c>
      <c r="N135" s="80"/>
      <c r="O135" s="168"/>
      <c r="P135" s="168"/>
      <c r="Q135" s="79"/>
      <c r="R135" s="79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6"/>
      <c r="AG135" s="31"/>
      <c r="AH135" s="31"/>
    </row>
    <row r="136" spans="1:34">
      <c r="A136" s="32" t="s">
        <v>33</v>
      </c>
      <c r="B136" s="36">
        <v>133</v>
      </c>
      <c r="C136" s="36" t="str">
        <f t="shared" si="12"/>
        <v>UA-133</v>
      </c>
      <c r="D136" s="78">
        <f t="shared" si="11"/>
        <v>9821.0515399775995</v>
      </c>
      <c r="E136" s="148">
        <v>9433.3412160000007</v>
      </c>
      <c r="F136" s="148">
        <f t="shared" si="13"/>
        <v>9185.5441027584038</v>
      </c>
      <c r="G136" s="148">
        <f t="shared" si="14"/>
        <v>8902.805883379202</v>
      </c>
      <c r="H136" s="148">
        <f t="shared" si="15"/>
        <v>8852.61</v>
      </c>
      <c r="I136" s="148">
        <v>8620.067664000002</v>
      </c>
      <c r="J136" s="148">
        <f t="shared" si="16"/>
        <v>8425.44</v>
      </c>
      <c r="K136" s="148">
        <v>8425.4358905489535</v>
      </c>
      <c r="L136" s="148">
        <v>8159.4382050638724</v>
      </c>
      <c r="M136" s="37">
        <v>7845.6136587152614</v>
      </c>
      <c r="N136" s="80"/>
      <c r="O136" s="168"/>
      <c r="P136" s="168"/>
      <c r="Q136" s="79"/>
      <c r="R136" s="79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6"/>
      <c r="AG136" s="31"/>
      <c r="AH136" s="31"/>
    </row>
    <row r="137" spans="1:34">
      <c r="A137" s="32" t="s">
        <v>33</v>
      </c>
      <c r="B137" s="36">
        <v>134</v>
      </c>
      <c r="C137" s="36" t="str">
        <f t="shared" si="12"/>
        <v>UA-134</v>
      </c>
      <c r="D137" s="78">
        <f t="shared" si="11"/>
        <v>9919.2441940992012</v>
      </c>
      <c r="E137" s="148">
        <v>9527.6574720000026</v>
      </c>
      <c r="F137" s="148">
        <f t="shared" si="13"/>
        <v>9277.3838446848022</v>
      </c>
      <c r="G137" s="148">
        <f t="shared" si="14"/>
        <v>8991.8187263424006</v>
      </c>
      <c r="H137" s="148">
        <f t="shared" si="15"/>
        <v>8941.1200000000008</v>
      </c>
      <c r="I137" s="148">
        <v>8706.2536080000009</v>
      </c>
      <c r="J137" s="148">
        <f t="shared" si="16"/>
        <v>8509.68</v>
      </c>
      <c r="K137" s="148">
        <v>8509.6830825304132</v>
      </c>
      <c r="L137" s="148">
        <v>8241.0256464559498</v>
      </c>
      <c r="M137" s="37">
        <v>7924.0631215922585</v>
      </c>
      <c r="N137" s="80"/>
      <c r="O137" s="168"/>
      <c r="P137" s="168"/>
      <c r="Q137" s="79"/>
      <c r="R137" s="79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6"/>
      <c r="AG137" s="31"/>
      <c r="AH137" s="31"/>
    </row>
    <row r="138" spans="1:34">
      <c r="A138" s="32" t="s">
        <v>33</v>
      </c>
      <c r="B138" s="36">
        <v>135</v>
      </c>
      <c r="C138" s="36" t="str">
        <f t="shared" si="12"/>
        <v>UA-135</v>
      </c>
      <c r="D138" s="78">
        <f t="shared" si="11"/>
        <v>10018.446398726401</v>
      </c>
      <c r="E138" s="148">
        <v>9622.943424000001</v>
      </c>
      <c r="F138" s="148">
        <f t="shared" si="13"/>
        <v>9370.1611718208023</v>
      </c>
      <c r="G138" s="148">
        <f t="shared" si="14"/>
        <v>9081.7402949103998</v>
      </c>
      <c r="H138" s="148">
        <f t="shared" si="15"/>
        <v>9030.5400000000009</v>
      </c>
      <c r="I138" s="148">
        <v>8793.319418000001</v>
      </c>
      <c r="J138" s="148">
        <f t="shared" si="16"/>
        <v>8594.7800000000007</v>
      </c>
      <c r="K138" s="148">
        <v>8594.7783605221775</v>
      </c>
      <c r="L138" s="148">
        <v>8323.4343991111546</v>
      </c>
      <c r="M138" s="37">
        <v>8003.3023068376478</v>
      </c>
      <c r="N138" s="80"/>
      <c r="O138" s="168"/>
      <c r="P138" s="168"/>
      <c r="Q138" s="79"/>
      <c r="R138" s="79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6"/>
      <c r="AG138" s="31"/>
      <c r="AH138" s="31"/>
    </row>
    <row r="139" spans="1:34">
      <c r="A139" s="32" t="s">
        <v>33</v>
      </c>
      <c r="B139" s="36">
        <v>136</v>
      </c>
      <c r="C139" s="36" t="str">
        <f t="shared" si="12"/>
        <v>UA-136</v>
      </c>
      <c r="D139" s="78">
        <f t="shared" si="11"/>
        <v>10118.613778012801</v>
      </c>
      <c r="E139" s="148">
        <v>9719.1564480000015</v>
      </c>
      <c r="F139" s="148">
        <f t="shared" si="13"/>
        <v>9463.8542798592007</v>
      </c>
      <c r="G139" s="148">
        <f t="shared" si="14"/>
        <v>9172.5494559295985</v>
      </c>
      <c r="H139" s="148">
        <f t="shared" si="15"/>
        <v>9120.83</v>
      </c>
      <c r="I139" s="148">
        <v>8881.2446319999999</v>
      </c>
      <c r="J139" s="148">
        <f t="shared" si="16"/>
        <v>8680.7199999999993</v>
      </c>
      <c r="K139" s="148">
        <v>8680.7217245242464</v>
      </c>
      <c r="L139" s="148">
        <v>8406.664463029485</v>
      </c>
      <c r="M139" s="37">
        <v>8083.3312144514284</v>
      </c>
      <c r="N139" s="80"/>
      <c r="O139" s="168"/>
      <c r="P139" s="168"/>
      <c r="Q139" s="79"/>
      <c r="R139" s="79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6"/>
      <c r="AG139" s="31"/>
      <c r="AH139" s="31"/>
    </row>
    <row r="140" spans="1:34">
      <c r="A140" s="32" t="s">
        <v>33</v>
      </c>
      <c r="B140" s="36">
        <v>137</v>
      </c>
      <c r="C140" s="36" t="str">
        <f t="shared" si="12"/>
        <v>UA-137</v>
      </c>
      <c r="D140" s="78">
        <f t="shared" si="11"/>
        <v>10219.801801766402</v>
      </c>
      <c r="E140" s="148">
        <v>9816.3498240000026</v>
      </c>
      <c r="F140" s="148">
        <f t="shared" si="13"/>
        <v>9558.4958752608036</v>
      </c>
      <c r="G140" s="148">
        <f t="shared" si="14"/>
        <v>9264.2779091304019</v>
      </c>
      <c r="H140" s="148">
        <f t="shared" si="15"/>
        <v>9212.0400000000009</v>
      </c>
      <c r="I140" s="148">
        <v>8970.059943000002</v>
      </c>
      <c r="J140" s="148">
        <f t="shared" si="16"/>
        <v>8767.5300000000007</v>
      </c>
      <c r="K140" s="148">
        <v>8767.5251194100056</v>
      </c>
      <c r="L140" s="148">
        <v>8490.7274059752144</v>
      </c>
      <c r="M140" s="37">
        <v>8164.1609672838595</v>
      </c>
      <c r="N140" s="80"/>
      <c r="O140" s="168"/>
      <c r="P140" s="168"/>
      <c r="Q140" s="79"/>
      <c r="R140" s="79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6"/>
      <c r="AG140" s="31"/>
      <c r="AH140" s="31"/>
    </row>
    <row r="141" spans="1:34">
      <c r="A141" s="32" t="s">
        <v>33</v>
      </c>
      <c r="B141" s="36">
        <v>138</v>
      </c>
      <c r="C141" s="36" t="str">
        <f t="shared" si="12"/>
        <v>UA-138</v>
      </c>
      <c r="D141" s="78">
        <f t="shared" si="11"/>
        <v>10321.9993760256</v>
      </c>
      <c r="E141" s="148">
        <v>9914.5128960000002</v>
      </c>
      <c r="F141" s="148">
        <f t="shared" si="13"/>
        <v>9654.0750558720028</v>
      </c>
      <c r="G141" s="148">
        <f t="shared" si="14"/>
        <v>9356.9150879360004</v>
      </c>
      <c r="H141" s="148">
        <f t="shared" si="15"/>
        <v>9304.16</v>
      </c>
      <c r="I141" s="148">
        <v>9059.7551200000016</v>
      </c>
      <c r="J141" s="148">
        <f t="shared" si="16"/>
        <v>8855.2000000000007</v>
      </c>
      <c r="K141" s="148">
        <v>8855.2004900528409</v>
      </c>
      <c r="L141" s="148">
        <v>8575.6347957126109</v>
      </c>
      <c r="M141" s="37">
        <v>8245.802688185202</v>
      </c>
      <c r="N141" s="80"/>
      <c r="O141" s="168"/>
      <c r="P141" s="168"/>
      <c r="Q141" s="79"/>
      <c r="R141" s="79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6"/>
      <c r="AG141" s="31"/>
      <c r="AH141" s="31"/>
    </row>
    <row r="142" spans="1:34">
      <c r="A142" s="32" t="s">
        <v>33</v>
      </c>
      <c r="B142" s="36">
        <v>139</v>
      </c>
      <c r="C142" s="36" t="str">
        <f t="shared" si="12"/>
        <v>UA-139</v>
      </c>
      <c r="D142" s="78">
        <f t="shared" si="11"/>
        <v>10425.217594752001</v>
      </c>
      <c r="E142" s="148">
        <v>10013.656320000002</v>
      </c>
      <c r="F142" s="148">
        <f t="shared" si="13"/>
        <v>9750.6136260000021</v>
      </c>
      <c r="G142" s="148">
        <f t="shared" si="14"/>
        <v>9450.4821255000006</v>
      </c>
      <c r="H142" s="148">
        <f t="shared" si="15"/>
        <v>9397.2000000000007</v>
      </c>
      <c r="I142" s="148">
        <v>9150.3506250000009</v>
      </c>
      <c r="J142" s="148">
        <f t="shared" si="16"/>
        <v>8943.75</v>
      </c>
      <c r="K142" s="148">
        <v>8943.7478364527487</v>
      </c>
      <c r="L142" s="148">
        <v>8661.3866322416707</v>
      </c>
      <c r="M142" s="37">
        <v>8328.2563771554524</v>
      </c>
      <c r="N142" s="80"/>
      <c r="O142" s="168"/>
      <c r="P142" s="168"/>
      <c r="Q142" s="79"/>
      <c r="R142" s="79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6"/>
      <c r="AG142" s="31"/>
      <c r="AH142" s="31"/>
    </row>
    <row r="143" spans="1:34">
      <c r="A143" s="32" t="s">
        <v>33</v>
      </c>
      <c r="B143" s="36">
        <v>140</v>
      </c>
      <c r="C143" s="36" t="str">
        <f t="shared" si="12"/>
        <v>UA-140</v>
      </c>
      <c r="D143" s="78">
        <f t="shared" si="11"/>
        <v>10529.467551907201</v>
      </c>
      <c r="E143" s="148">
        <v>10113.790752000001</v>
      </c>
      <c r="F143" s="148">
        <f t="shared" si="13"/>
        <v>9848.1224877984023</v>
      </c>
      <c r="G143" s="148">
        <f t="shared" si="14"/>
        <v>9544.9895883992012</v>
      </c>
      <c r="H143" s="148">
        <f t="shared" si="15"/>
        <v>9491.17</v>
      </c>
      <c r="I143" s="148">
        <v>9241.856689000002</v>
      </c>
      <c r="J143" s="148">
        <f t="shared" si="16"/>
        <v>9033.19</v>
      </c>
      <c r="K143" s="148">
        <v>9033.1910483565007</v>
      </c>
      <c r="L143" s="148">
        <v>8748.006051090937</v>
      </c>
      <c r="M143" s="37">
        <v>8411.5442798951317</v>
      </c>
      <c r="N143" s="80"/>
      <c r="O143" s="168"/>
      <c r="P143" s="168"/>
      <c r="Q143" s="79"/>
      <c r="R143" s="79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6"/>
      <c r="AG143" s="31"/>
      <c r="AH143" s="31"/>
    </row>
    <row r="144" spans="1:34">
      <c r="A144" s="32" t="s">
        <v>33</v>
      </c>
      <c r="B144" s="36">
        <v>141</v>
      </c>
      <c r="C144" s="36" t="str">
        <f t="shared" si="12"/>
        <v>UA-141</v>
      </c>
      <c r="D144" s="78">
        <f t="shared" si="11"/>
        <v>10634.7492474912</v>
      </c>
      <c r="E144" s="148">
        <v>10214.916192000001</v>
      </c>
      <c r="F144" s="148">
        <f t="shared" si="13"/>
        <v>9946.5907391136025</v>
      </c>
      <c r="G144" s="148">
        <f t="shared" si="14"/>
        <v>9640.4269100567999</v>
      </c>
      <c r="H144" s="148">
        <f t="shared" si="15"/>
        <v>9586.07</v>
      </c>
      <c r="I144" s="148">
        <v>9334.263081000001</v>
      </c>
      <c r="J144" s="148">
        <f t="shared" si="16"/>
        <v>9123.51</v>
      </c>
      <c r="K144" s="148">
        <v>9123.5108649283738</v>
      </c>
      <c r="L144" s="148">
        <v>8835.4743995045264</v>
      </c>
      <c r="M144" s="37">
        <v>8495.6484610620446</v>
      </c>
      <c r="N144" s="80"/>
      <c r="O144" s="168"/>
      <c r="P144" s="168"/>
      <c r="Q144" s="79"/>
      <c r="R144" s="79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6"/>
      <c r="AG144" s="31"/>
      <c r="AH144" s="31"/>
    </row>
    <row r="145" spans="1:34">
      <c r="A145" s="32" t="s">
        <v>33</v>
      </c>
      <c r="B145" s="36">
        <v>142</v>
      </c>
      <c r="C145" s="36" t="str">
        <f t="shared" si="12"/>
        <v>UA-142</v>
      </c>
      <c r="D145" s="78">
        <f t="shared" si="11"/>
        <v>10741.1070573504</v>
      </c>
      <c r="E145" s="148">
        <v>10317.075264000001</v>
      </c>
      <c r="F145" s="148">
        <f t="shared" si="13"/>
        <v>10046.061988560001</v>
      </c>
      <c r="G145" s="148">
        <f t="shared" si="14"/>
        <v>9736.8363567800006</v>
      </c>
      <c r="H145" s="148">
        <f t="shared" si="15"/>
        <v>9681.94</v>
      </c>
      <c r="I145" s="148">
        <v>9427.6107250000005</v>
      </c>
      <c r="J145" s="148">
        <f t="shared" si="16"/>
        <v>9214.75</v>
      </c>
      <c r="K145" s="148">
        <v>9214.7516790394893</v>
      </c>
      <c r="L145" s="148">
        <v>8923.8346688354541</v>
      </c>
      <c r="M145" s="37">
        <v>8580.6102584956279</v>
      </c>
      <c r="N145" s="80"/>
      <c r="O145" s="168"/>
      <c r="P145" s="168"/>
      <c r="Q145" s="79"/>
      <c r="R145" s="79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6"/>
      <c r="AG145" s="31"/>
      <c r="AH145" s="31"/>
    </row>
    <row r="146" spans="1:34">
      <c r="A146" s="32" t="s">
        <v>33</v>
      </c>
      <c r="B146" s="36">
        <v>143</v>
      </c>
      <c r="C146" s="36" t="str">
        <f t="shared" si="12"/>
        <v>UA-143</v>
      </c>
      <c r="D146" s="78">
        <f t="shared" si="11"/>
        <v>10848.507699600001</v>
      </c>
      <c r="E146" s="148">
        <v>10420.236000000001</v>
      </c>
      <c r="F146" s="148">
        <f t="shared" si="13"/>
        <v>10146.514431830401</v>
      </c>
      <c r="G146" s="148">
        <f t="shared" si="14"/>
        <v>9834.1967954151987</v>
      </c>
      <c r="H146" s="148">
        <f t="shared" si="15"/>
        <v>9778.75</v>
      </c>
      <c r="I146" s="148">
        <v>9521.8791590000001</v>
      </c>
      <c r="J146" s="148">
        <f t="shared" si="16"/>
        <v>9306.89</v>
      </c>
      <c r="K146" s="148">
        <v>9306.8890657241827</v>
      </c>
      <c r="L146" s="148">
        <v>9013.0632052335695</v>
      </c>
      <c r="M146" s="37">
        <v>8666.4069281092015</v>
      </c>
      <c r="N146" s="80"/>
      <c r="O146" s="168"/>
      <c r="P146" s="168"/>
      <c r="Q146" s="79"/>
      <c r="R146" s="79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6"/>
      <c r="AG146" s="31"/>
      <c r="AH146" s="31"/>
    </row>
    <row r="147" spans="1:34">
      <c r="A147" s="32" t="s">
        <v>33</v>
      </c>
      <c r="B147" s="36">
        <v>144</v>
      </c>
      <c r="C147" s="36" t="str">
        <f t="shared" si="12"/>
        <v>UA-144</v>
      </c>
      <c r="D147" s="78">
        <f t="shared" si="11"/>
        <v>10957.006644047999</v>
      </c>
      <c r="E147" s="148">
        <v>10524.45168</v>
      </c>
      <c r="F147" s="148">
        <f t="shared" si="13"/>
        <v>10247.991677539201</v>
      </c>
      <c r="G147" s="148">
        <f t="shared" si="14"/>
        <v>9932.5504922696</v>
      </c>
      <c r="H147" s="148">
        <f t="shared" si="15"/>
        <v>9876.5499999999993</v>
      </c>
      <c r="I147" s="148">
        <v>9617.1093070000006</v>
      </c>
      <c r="J147" s="148">
        <f t="shared" si="16"/>
        <v>9399.9699999999993</v>
      </c>
      <c r="K147" s="148">
        <v>9399.9696001810808</v>
      </c>
      <c r="L147" s="148">
        <v>9103.2051134815811</v>
      </c>
      <c r="M147" s="37">
        <v>8753.0818398861356</v>
      </c>
      <c r="N147" s="80"/>
      <c r="O147" s="168"/>
      <c r="P147" s="168"/>
      <c r="Q147" s="79"/>
      <c r="R147" s="79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6"/>
      <c r="AG147" s="31"/>
      <c r="AH147" s="31"/>
    </row>
    <row r="148" spans="1:34">
      <c r="B148" s="32" t="s">
        <v>8</v>
      </c>
      <c r="N148" s="80"/>
      <c r="O148" s="168"/>
      <c r="P148" s="168"/>
      <c r="Q148" s="79"/>
    </row>
    <row r="149" spans="1:34">
      <c r="A149" s="32" t="s">
        <v>35</v>
      </c>
      <c r="B149" s="32">
        <v>45</v>
      </c>
      <c r="C149" s="36" t="str">
        <f t="shared" si="12"/>
        <v>CO-45</v>
      </c>
      <c r="D149" s="78">
        <f t="shared" si="11"/>
        <v>5551.1451999999999</v>
      </c>
      <c r="E149" s="148">
        <v>5332</v>
      </c>
      <c r="F149" s="148">
        <f t="shared" si="13"/>
        <v>5193.4698125856012</v>
      </c>
      <c r="G149" s="148">
        <v>5168</v>
      </c>
      <c r="H149" s="148">
        <f t="shared" si="15"/>
        <v>5005.2299999999996</v>
      </c>
      <c r="I149" s="148">
        <v>4873.751701000001</v>
      </c>
      <c r="J149" s="148">
        <f t="shared" si="16"/>
        <v>4763.71</v>
      </c>
      <c r="K149" s="148">
        <v>4763.7101287534433</v>
      </c>
      <c r="L149" s="148">
        <v>4613.3160262961874</v>
      </c>
      <c r="M149" s="40">
        <v>4435.880794515565</v>
      </c>
      <c r="N149" s="80"/>
      <c r="O149" s="168"/>
      <c r="P149" s="168"/>
      <c r="Q149" s="79"/>
    </row>
    <row r="150" spans="1:34">
      <c r="A150" s="32" t="s">
        <v>35</v>
      </c>
      <c r="B150" s="32">
        <v>46</v>
      </c>
      <c r="C150" s="36" t="str">
        <f t="shared" si="12"/>
        <v>CO-46</v>
      </c>
      <c r="D150" s="78">
        <f t="shared" si="11"/>
        <v>5607.3645999999999</v>
      </c>
      <c r="E150" s="148">
        <v>5386</v>
      </c>
      <c r="F150" s="148">
        <f t="shared" si="13"/>
        <v>5245.2223357248022</v>
      </c>
      <c r="G150" s="148">
        <v>5220</v>
      </c>
      <c r="H150" s="148">
        <f t="shared" si="15"/>
        <v>5055.1099999999997</v>
      </c>
      <c r="I150" s="148">
        <v>4922.3182580000012</v>
      </c>
      <c r="J150" s="148">
        <f t="shared" si="16"/>
        <v>4811.18</v>
      </c>
      <c r="K150" s="148">
        <v>4811.1770655505716</v>
      </c>
      <c r="L150" s="148">
        <v>4659.2843942965055</v>
      </c>
      <c r="M150" s="40">
        <v>4480.0811483620246</v>
      </c>
      <c r="N150" s="80"/>
      <c r="O150" s="168"/>
      <c r="P150" s="168"/>
      <c r="Q150" s="79"/>
    </row>
    <row r="151" spans="1:34">
      <c r="A151" s="32" t="s">
        <v>35</v>
      </c>
      <c r="B151" s="32">
        <v>47</v>
      </c>
      <c r="C151" s="36" t="str">
        <f t="shared" si="12"/>
        <v>CO-47</v>
      </c>
      <c r="D151" s="78">
        <f t="shared" si="11"/>
        <v>5664.6250999999993</v>
      </c>
      <c r="E151" s="148">
        <v>5441</v>
      </c>
      <c r="F151" s="148">
        <f t="shared" si="13"/>
        <v>5298.3703345248014</v>
      </c>
      <c r="G151" s="148">
        <v>5273</v>
      </c>
      <c r="H151" s="148">
        <f t="shared" si="15"/>
        <v>5106.33</v>
      </c>
      <c r="I151" s="148">
        <v>4972.1943830000009</v>
      </c>
      <c r="J151" s="148">
        <f t="shared" si="16"/>
        <v>4859.93</v>
      </c>
      <c r="K151" s="148">
        <v>4859.9336700644535</v>
      </c>
      <c r="L151" s="148">
        <v>4706.5017141821163</v>
      </c>
      <c r="M151" s="40">
        <v>4525.4824174828036</v>
      </c>
      <c r="N151" s="80"/>
      <c r="O151" s="168"/>
      <c r="P151" s="168"/>
      <c r="Q151" s="79"/>
    </row>
    <row r="152" spans="1:34">
      <c r="A152" s="32" t="s">
        <v>35</v>
      </c>
      <c r="B152" s="32">
        <v>48</v>
      </c>
      <c r="C152" s="36" t="str">
        <f t="shared" si="12"/>
        <v>CO-48</v>
      </c>
      <c r="D152" s="78">
        <f t="shared" si="11"/>
        <v>5721.8855999999996</v>
      </c>
      <c r="E152" s="148">
        <v>5496</v>
      </c>
      <c r="F152" s="148">
        <f t="shared" si="13"/>
        <v>5350.1228576640005</v>
      </c>
      <c r="G152" s="148">
        <v>5327</v>
      </c>
      <c r="H152" s="148">
        <f t="shared" si="15"/>
        <v>5156.21</v>
      </c>
      <c r="I152" s="148">
        <v>5020.7609400000001</v>
      </c>
      <c r="J152" s="148">
        <f t="shared" si="16"/>
        <v>4907.3999999999996</v>
      </c>
      <c r="K152" s="148">
        <v>4907.4006068615827</v>
      </c>
      <c r="L152" s="148">
        <v>4752.4700821824354</v>
      </c>
      <c r="M152" s="40">
        <v>4569.6827713292651</v>
      </c>
      <c r="N152" s="80"/>
      <c r="O152" s="168"/>
      <c r="P152" s="168"/>
      <c r="Q152" s="79"/>
    </row>
    <row r="153" spans="1:34">
      <c r="A153" s="32" t="s">
        <v>35</v>
      </c>
      <c r="B153" s="32">
        <v>49</v>
      </c>
      <c r="C153" s="36" t="str">
        <f t="shared" si="12"/>
        <v>CO-49</v>
      </c>
      <c r="D153" s="78">
        <f t="shared" si="11"/>
        <v>5777.0638999999992</v>
      </c>
      <c r="E153" s="148">
        <v>5549</v>
      </c>
      <c r="F153" s="148">
        <f t="shared" si="13"/>
        <v>5403.2926607712006</v>
      </c>
      <c r="G153" s="148">
        <v>5378</v>
      </c>
      <c r="H153" s="148">
        <f t="shared" si="15"/>
        <v>5207.45</v>
      </c>
      <c r="I153" s="148">
        <v>5070.6575270000003</v>
      </c>
      <c r="J153" s="148">
        <f t="shared" si="16"/>
        <v>4956.17</v>
      </c>
      <c r="K153" s="148">
        <v>4956.1691527432113</v>
      </c>
      <c r="L153" s="148">
        <v>4799.6989664373541</v>
      </c>
      <c r="M153" s="40">
        <v>4615.0951600359176</v>
      </c>
      <c r="N153" s="80"/>
      <c r="O153" s="168"/>
      <c r="P153" s="168"/>
      <c r="Q153" s="79"/>
    </row>
    <row r="154" spans="1:34">
      <c r="A154" s="32" t="s">
        <v>35</v>
      </c>
      <c r="B154" s="32">
        <v>50</v>
      </c>
      <c r="C154" s="36" t="str">
        <f t="shared" si="12"/>
        <v>CO-50</v>
      </c>
      <c r="D154" s="78">
        <f t="shared" si="11"/>
        <v>5835.3654999999999</v>
      </c>
      <c r="E154" s="148">
        <v>5605</v>
      </c>
      <c r="F154" s="148">
        <f t="shared" si="13"/>
        <v>5457.6398964672017</v>
      </c>
      <c r="G154" s="148">
        <v>5433</v>
      </c>
      <c r="H154" s="148">
        <f t="shared" si="15"/>
        <v>5259.83</v>
      </c>
      <c r="I154" s="148">
        <v>5121.6590620000006</v>
      </c>
      <c r="J154" s="148">
        <f t="shared" si="16"/>
        <v>5006.0200000000004</v>
      </c>
      <c r="K154" s="148">
        <v>5006.0243630898849</v>
      </c>
      <c r="L154" s="148">
        <v>4847.9802082993274</v>
      </c>
      <c r="M154" s="40">
        <v>4661.519431057045</v>
      </c>
      <c r="N154" s="80"/>
      <c r="O154" s="168"/>
      <c r="P154" s="168"/>
      <c r="Q154" s="79"/>
    </row>
    <row r="155" spans="1:34">
      <c r="A155" s="32" t="s">
        <v>35</v>
      </c>
      <c r="B155" s="32">
        <v>51</v>
      </c>
      <c r="C155" s="36" t="str">
        <f t="shared" si="12"/>
        <v>CO-51</v>
      </c>
      <c r="D155" s="78">
        <f t="shared" ref="D155:D218" si="17">+E155*104.11%</f>
        <v>5894.7081999999991</v>
      </c>
      <c r="E155" s="148">
        <v>5662</v>
      </c>
      <c r="F155" s="148">
        <f t="shared" si="13"/>
        <v>5513.4044121312018</v>
      </c>
      <c r="G155" s="148">
        <v>5487</v>
      </c>
      <c r="H155" s="148">
        <f t="shared" si="15"/>
        <v>5313.57</v>
      </c>
      <c r="I155" s="148">
        <v>5173.990627000001</v>
      </c>
      <c r="J155" s="148">
        <f t="shared" si="16"/>
        <v>5057.17</v>
      </c>
      <c r="K155" s="148">
        <v>5057.1692411533077</v>
      </c>
      <c r="L155" s="148">
        <v>4897.5104020465888</v>
      </c>
      <c r="M155" s="40">
        <v>4709.1446173524891</v>
      </c>
      <c r="N155" s="80"/>
      <c r="O155" s="168"/>
      <c r="P155" s="168"/>
      <c r="Q155" s="79"/>
    </row>
    <row r="156" spans="1:34">
      <c r="A156" s="32" t="s">
        <v>35</v>
      </c>
      <c r="B156" s="32">
        <v>52</v>
      </c>
      <c r="C156" s="36" t="str">
        <f t="shared" si="12"/>
        <v>CO-52</v>
      </c>
      <c r="D156" s="78">
        <f t="shared" si="17"/>
        <v>5951.9686999999994</v>
      </c>
      <c r="E156" s="148">
        <v>5717</v>
      </c>
      <c r="F156" s="148">
        <f t="shared" si="13"/>
        <v>5567.8606693632009</v>
      </c>
      <c r="G156" s="148">
        <v>5541</v>
      </c>
      <c r="H156" s="148">
        <f t="shared" si="15"/>
        <v>5366.05</v>
      </c>
      <c r="I156" s="148">
        <v>5225.0944720000007</v>
      </c>
      <c r="J156" s="148">
        <f t="shared" si="16"/>
        <v>5107.12</v>
      </c>
      <c r="K156" s="148">
        <v>5107.11998244196</v>
      </c>
      <c r="L156" s="148">
        <v>4945.8841588630257</v>
      </c>
      <c r="M156" s="40">
        <v>4755.6578450606012</v>
      </c>
      <c r="N156" s="80"/>
      <c r="O156" s="168"/>
      <c r="P156" s="168"/>
      <c r="Q156" s="79"/>
    </row>
    <row r="157" spans="1:34">
      <c r="A157" s="32" t="s">
        <v>35</v>
      </c>
      <c r="B157" s="32">
        <v>53</v>
      </c>
      <c r="C157" s="36" t="str">
        <f t="shared" si="12"/>
        <v>CO-53</v>
      </c>
      <c r="D157" s="78">
        <f t="shared" si="17"/>
        <v>6016.5168999999996</v>
      </c>
      <c r="E157" s="148">
        <v>5779</v>
      </c>
      <c r="F157" s="148">
        <f t="shared" si="13"/>
        <v>5625.042464995201</v>
      </c>
      <c r="G157" s="148">
        <v>5601</v>
      </c>
      <c r="H157" s="148">
        <f t="shared" si="15"/>
        <v>5421.16</v>
      </c>
      <c r="I157" s="148">
        <v>5278.7560670000003</v>
      </c>
      <c r="J157" s="148">
        <f t="shared" si="16"/>
        <v>5159.57</v>
      </c>
      <c r="K157" s="148">
        <v>5159.5664695898822</v>
      </c>
      <c r="L157" s="148">
        <v>4996.6748688648868</v>
      </c>
      <c r="M157" s="40">
        <v>4804.4950662162373</v>
      </c>
      <c r="N157" s="80"/>
      <c r="O157" s="168"/>
      <c r="P157" s="168"/>
      <c r="Q157" s="79"/>
    </row>
    <row r="158" spans="1:34">
      <c r="A158" s="32" t="s">
        <v>35</v>
      </c>
      <c r="B158" s="32">
        <v>54</v>
      </c>
      <c r="C158" s="36" t="str">
        <f t="shared" si="12"/>
        <v>CO-54</v>
      </c>
      <c r="D158" s="78">
        <f t="shared" si="17"/>
        <v>6071.6951999999992</v>
      </c>
      <c r="E158" s="148">
        <v>5832</v>
      </c>
      <c r="F158" s="148">
        <f t="shared" si="13"/>
        <v>5679.3897006912011</v>
      </c>
      <c r="G158" s="148">
        <v>5653</v>
      </c>
      <c r="H158" s="148">
        <f t="shared" si="15"/>
        <v>5473.54</v>
      </c>
      <c r="I158" s="148">
        <v>5329.7576020000006</v>
      </c>
      <c r="J158" s="148">
        <f t="shared" si="16"/>
        <v>5209.42</v>
      </c>
      <c r="K158" s="148">
        <v>5209.4216799365513</v>
      </c>
      <c r="L158" s="148">
        <v>5044.9561107268564</v>
      </c>
      <c r="M158" s="40">
        <v>4850.919337237362</v>
      </c>
      <c r="N158" s="80"/>
      <c r="O158" s="168"/>
      <c r="P158" s="168"/>
      <c r="Q158" s="79"/>
    </row>
    <row r="159" spans="1:34">
      <c r="A159" s="32" t="s">
        <v>35</v>
      </c>
      <c r="B159" s="32">
        <v>55</v>
      </c>
      <c r="C159" s="36" t="str">
        <f t="shared" si="12"/>
        <v>CO-55</v>
      </c>
      <c r="D159" s="78">
        <f t="shared" si="17"/>
        <v>6132.0789999999997</v>
      </c>
      <c r="E159" s="148">
        <v>5890</v>
      </c>
      <c r="F159" s="148">
        <f t="shared" si="13"/>
        <v>5735.2632378912012</v>
      </c>
      <c r="G159" s="148">
        <v>5708</v>
      </c>
      <c r="H159" s="148">
        <f t="shared" si="15"/>
        <v>5527.39</v>
      </c>
      <c r="I159" s="148">
        <v>5382.1914770000003</v>
      </c>
      <c r="J159" s="148">
        <f t="shared" si="16"/>
        <v>5260.67</v>
      </c>
      <c r="K159" s="148">
        <v>5260.674030309704</v>
      </c>
      <c r="L159" s="148">
        <v>5094.5903837978931</v>
      </c>
      <c r="M159" s="40">
        <v>4898.6445998056661</v>
      </c>
      <c r="N159" s="80"/>
      <c r="O159" s="168"/>
      <c r="P159" s="168"/>
      <c r="Q159" s="79"/>
    </row>
    <row r="160" spans="1:34">
      <c r="A160" s="32" t="s">
        <v>35</v>
      </c>
      <c r="B160" s="32">
        <v>56</v>
      </c>
      <c r="C160" s="36" t="str">
        <f t="shared" si="12"/>
        <v>CO-56</v>
      </c>
      <c r="D160" s="78">
        <f t="shared" si="17"/>
        <v>6196.6271999999999</v>
      </c>
      <c r="E160" s="148">
        <v>5952</v>
      </c>
      <c r="F160" s="148">
        <f t="shared" si="13"/>
        <v>5796.3371023584014</v>
      </c>
      <c r="G160" s="148">
        <v>5769</v>
      </c>
      <c r="H160" s="148">
        <f t="shared" si="15"/>
        <v>5586.25</v>
      </c>
      <c r="I160" s="148">
        <v>5439.5055390000007</v>
      </c>
      <c r="J160" s="148">
        <f t="shared" si="16"/>
        <v>5316.69</v>
      </c>
      <c r="K160" s="148">
        <v>5316.6909864141908</v>
      </c>
      <c r="L160" s="148">
        <v>5148.8388402229239</v>
      </c>
      <c r="M160" s="40">
        <v>4950.8065771374268</v>
      </c>
      <c r="N160" s="80"/>
      <c r="O160" s="168"/>
      <c r="P160" s="168"/>
      <c r="Q160" s="79"/>
    </row>
    <row r="161" spans="1:17">
      <c r="A161" s="32" t="s">
        <v>35</v>
      </c>
      <c r="B161" s="32">
        <v>57</v>
      </c>
      <c r="C161" s="36" t="str">
        <f t="shared" si="12"/>
        <v>CO-57</v>
      </c>
      <c r="D161" s="78">
        <f t="shared" si="17"/>
        <v>6254.9287999999997</v>
      </c>
      <c r="E161" s="148">
        <v>6008</v>
      </c>
      <c r="F161" s="148">
        <f t="shared" si="13"/>
        <v>5850.6952402080015</v>
      </c>
      <c r="G161" s="148">
        <v>5823</v>
      </c>
      <c r="H161" s="148">
        <f t="shared" si="15"/>
        <v>5638.63</v>
      </c>
      <c r="I161" s="148">
        <v>5490.5173050000012</v>
      </c>
      <c r="J161" s="148">
        <f t="shared" si="16"/>
        <v>5366.55</v>
      </c>
      <c r="K161" s="148">
        <v>5366.5461967608626</v>
      </c>
      <c r="L161" s="148">
        <v>5197.1200820848953</v>
      </c>
      <c r="M161" s="40">
        <v>4997.2308481585533</v>
      </c>
      <c r="N161" s="80"/>
      <c r="O161" s="168"/>
      <c r="P161" s="168"/>
      <c r="Q161" s="79"/>
    </row>
    <row r="162" spans="1:17">
      <c r="A162" s="32" t="s">
        <v>35</v>
      </c>
      <c r="B162" s="32">
        <v>58</v>
      </c>
      <c r="C162" s="36" t="str">
        <f t="shared" si="12"/>
        <v>CO-58</v>
      </c>
      <c r="D162" s="78">
        <f t="shared" si="17"/>
        <v>6318.4358999999995</v>
      </c>
      <c r="E162" s="148">
        <v>6069</v>
      </c>
      <c r="F162" s="148">
        <f t="shared" si="13"/>
        <v>5909.1743921184006</v>
      </c>
      <c r="G162" s="148">
        <v>5882</v>
      </c>
      <c r="H162" s="148">
        <f t="shared" si="15"/>
        <v>5694.99</v>
      </c>
      <c r="I162" s="148">
        <v>5545.3963890000005</v>
      </c>
      <c r="J162" s="148">
        <f t="shared" si="16"/>
        <v>5420.19</v>
      </c>
      <c r="K162" s="148">
        <v>5420.1868206835543</v>
      </c>
      <c r="L162" s="148">
        <v>5249.0672290175817</v>
      </c>
      <c r="M162" s="40">
        <v>5047.1800279015206</v>
      </c>
      <c r="N162" s="80"/>
      <c r="O162" s="168"/>
      <c r="P162" s="168"/>
      <c r="Q162" s="79"/>
    </row>
    <row r="163" spans="1:17">
      <c r="A163" s="32" t="s">
        <v>35</v>
      </c>
      <c r="B163" s="32">
        <v>59</v>
      </c>
      <c r="C163" s="36" t="str">
        <f t="shared" si="12"/>
        <v>CO-59</v>
      </c>
      <c r="D163" s="78">
        <f t="shared" si="17"/>
        <v>6385.0662999999995</v>
      </c>
      <c r="E163" s="148">
        <v>6133</v>
      </c>
      <c r="F163" s="148">
        <f t="shared" si="13"/>
        <v>5971.5565150176017</v>
      </c>
      <c r="G163" s="148">
        <v>5944</v>
      </c>
      <c r="H163" s="148">
        <f t="shared" si="15"/>
        <v>5755.11</v>
      </c>
      <c r="I163" s="148">
        <v>5603.9381710000007</v>
      </c>
      <c r="J163" s="148">
        <f t="shared" si="16"/>
        <v>5477.41</v>
      </c>
      <c r="K163" s="148">
        <v>5477.40985493056</v>
      </c>
      <c r="L163" s="148">
        <v>5304.4836867427466</v>
      </c>
      <c r="M163" s="40">
        <v>5100.4650834064869</v>
      </c>
      <c r="N163" s="80"/>
      <c r="O163" s="168"/>
      <c r="P163" s="168"/>
      <c r="Q163" s="79"/>
    </row>
    <row r="164" spans="1:17">
      <c r="A164" s="32" t="s">
        <v>35</v>
      </c>
      <c r="B164" s="32">
        <v>60</v>
      </c>
      <c r="C164" s="36" t="str">
        <f t="shared" si="12"/>
        <v>CO-60</v>
      </c>
      <c r="D164" s="78">
        <f t="shared" si="17"/>
        <v>6446.4911999999995</v>
      </c>
      <c r="E164" s="148">
        <v>6192</v>
      </c>
      <c r="F164" s="148">
        <f t="shared" si="13"/>
        <v>6028.7165063424018</v>
      </c>
      <c r="G164" s="148">
        <v>6002</v>
      </c>
      <c r="H164" s="148">
        <f t="shared" si="15"/>
        <v>5810.2</v>
      </c>
      <c r="I164" s="148">
        <v>5657.5793040000008</v>
      </c>
      <c r="J164" s="148">
        <f t="shared" si="16"/>
        <v>5529.84</v>
      </c>
      <c r="K164" s="148">
        <v>5529.8444007107355</v>
      </c>
      <c r="L164" s="148">
        <v>5355.2628323753006</v>
      </c>
      <c r="M164" s="40">
        <v>5149.2911849762504</v>
      </c>
      <c r="N164" s="80"/>
      <c r="O164" s="168"/>
      <c r="P164" s="168"/>
      <c r="Q164" s="79"/>
    </row>
    <row r="165" spans="1:17">
      <c r="A165" s="32" t="s">
        <v>35</v>
      </c>
      <c r="B165" s="32">
        <v>61</v>
      </c>
      <c r="C165" s="36" t="str">
        <f t="shared" si="12"/>
        <v>CO-61</v>
      </c>
      <c r="D165" s="78">
        <f t="shared" si="17"/>
        <v>6509.9982999999993</v>
      </c>
      <c r="E165" s="148">
        <v>6253</v>
      </c>
      <c r="F165" s="148">
        <f t="shared" si="13"/>
        <v>6089.801272963201</v>
      </c>
      <c r="G165" s="148">
        <v>6060</v>
      </c>
      <c r="H165" s="148">
        <f t="shared" si="15"/>
        <v>5869.07</v>
      </c>
      <c r="I165" s="148">
        <v>5714.9035970000004</v>
      </c>
      <c r="J165" s="148">
        <f t="shared" si="16"/>
        <v>5585.87</v>
      </c>
      <c r="K165" s="148">
        <v>5585.8732981829708</v>
      </c>
      <c r="L165" s="148">
        <v>5409.5228531696403</v>
      </c>
      <c r="M165" s="40">
        <v>5201.4642818938846</v>
      </c>
      <c r="N165" s="80"/>
      <c r="O165" s="168"/>
      <c r="P165" s="168"/>
      <c r="Q165" s="79"/>
    </row>
    <row r="166" spans="1:17">
      <c r="A166" s="32" t="s">
        <v>35</v>
      </c>
      <c r="B166" s="32">
        <v>62</v>
      </c>
      <c r="C166" s="36" t="str">
        <f t="shared" si="12"/>
        <v>CO-62</v>
      </c>
      <c r="D166" s="78">
        <f t="shared" si="17"/>
        <v>6576.6286999999993</v>
      </c>
      <c r="E166" s="148">
        <v>6317</v>
      </c>
      <c r="F166" s="148">
        <f t="shared" si="13"/>
        <v>6150.8860395840011</v>
      </c>
      <c r="G166" s="148">
        <v>6122</v>
      </c>
      <c r="H166" s="148">
        <f t="shared" si="15"/>
        <v>5927.94</v>
      </c>
      <c r="I166" s="148">
        <v>5772.2278900000001</v>
      </c>
      <c r="J166" s="148">
        <f t="shared" si="16"/>
        <v>5641.9</v>
      </c>
      <c r="K166" s="148">
        <v>5641.9021956552051</v>
      </c>
      <c r="L166" s="148">
        <v>5463.7828739639799</v>
      </c>
      <c r="M166" s="40">
        <v>5253.6373788115188</v>
      </c>
      <c r="N166" s="80"/>
      <c r="O166" s="168"/>
      <c r="P166" s="168"/>
      <c r="Q166" s="79"/>
    </row>
    <row r="167" spans="1:17">
      <c r="A167" s="32" t="s">
        <v>35</v>
      </c>
      <c r="B167" s="32">
        <v>63</v>
      </c>
      <c r="C167" s="36" t="str">
        <f t="shared" si="12"/>
        <v>CO-63</v>
      </c>
      <c r="D167" s="78">
        <f t="shared" si="17"/>
        <v>6642.2179999999998</v>
      </c>
      <c r="E167" s="148">
        <v>6380</v>
      </c>
      <c r="F167" s="148">
        <f t="shared" si="13"/>
        <v>6211.9599040512012</v>
      </c>
      <c r="G167" s="148">
        <v>6183</v>
      </c>
      <c r="H167" s="148">
        <f t="shared" si="15"/>
        <v>5986.8</v>
      </c>
      <c r="I167" s="148">
        <v>5829.5419520000005</v>
      </c>
      <c r="J167" s="148">
        <f t="shared" si="16"/>
        <v>5697.92</v>
      </c>
      <c r="K167" s="148">
        <v>5697.9191517596919</v>
      </c>
      <c r="L167" s="148">
        <v>5518.0313303890107</v>
      </c>
      <c r="M167" s="40">
        <v>5305.7993561432795</v>
      </c>
      <c r="N167" s="80"/>
      <c r="O167" s="168"/>
      <c r="P167" s="168"/>
      <c r="Q167" s="79"/>
    </row>
    <row r="168" spans="1:17">
      <c r="A168" s="32" t="s">
        <v>35</v>
      </c>
      <c r="B168" s="32">
        <v>64</v>
      </c>
      <c r="C168" s="36" t="str">
        <f t="shared" si="12"/>
        <v>CO-64</v>
      </c>
      <c r="D168" s="78">
        <f t="shared" si="17"/>
        <v>6709.8894999999993</v>
      </c>
      <c r="E168" s="148">
        <v>6445</v>
      </c>
      <c r="F168" s="148">
        <f t="shared" si="13"/>
        <v>6274.3420269504013</v>
      </c>
      <c r="G168" s="148">
        <v>6246</v>
      </c>
      <c r="H168" s="148">
        <f t="shared" si="15"/>
        <v>6046.93</v>
      </c>
      <c r="I168" s="148">
        <v>5888.0837340000007</v>
      </c>
      <c r="J168" s="148">
        <f t="shared" si="16"/>
        <v>5755.14</v>
      </c>
      <c r="K168" s="148">
        <v>5755.1421860066966</v>
      </c>
      <c r="L168" s="148">
        <v>5573.4477881141747</v>
      </c>
      <c r="M168" s="40">
        <v>5359.0844116482449</v>
      </c>
      <c r="N168" s="80"/>
      <c r="O168" s="168"/>
      <c r="P168" s="168"/>
      <c r="Q168" s="79"/>
    </row>
    <row r="169" spans="1:17">
      <c r="A169" s="32" t="s">
        <v>35</v>
      </c>
      <c r="B169" s="32">
        <v>65</v>
      </c>
      <c r="C169" s="36" t="str">
        <f t="shared" si="12"/>
        <v>CO-65</v>
      </c>
      <c r="D169" s="78">
        <f t="shared" si="17"/>
        <v>6772.3554999999997</v>
      </c>
      <c r="E169" s="148">
        <v>6505</v>
      </c>
      <c r="F169" s="148">
        <f t="shared" si="13"/>
        <v>6336.7350520032005</v>
      </c>
      <c r="G169" s="148">
        <v>6305</v>
      </c>
      <c r="H169" s="148">
        <f t="shared" si="15"/>
        <v>6107.06</v>
      </c>
      <c r="I169" s="148">
        <v>5946.6357470000003</v>
      </c>
      <c r="J169" s="148">
        <f t="shared" si="16"/>
        <v>5812.37</v>
      </c>
      <c r="K169" s="148">
        <v>5812.3652202537023</v>
      </c>
      <c r="L169" s="148">
        <v>5628.8642458393397</v>
      </c>
      <c r="M169" s="40">
        <v>5412.3694671532112</v>
      </c>
      <c r="N169" s="80"/>
      <c r="O169" s="168"/>
      <c r="P169" s="168"/>
      <c r="Q169" s="79"/>
    </row>
    <row r="170" spans="1:17">
      <c r="A170" s="32" t="s">
        <v>35</v>
      </c>
      <c r="B170" s="32">
        <v>66</v>
      </c>
      <c r="C170" s="36" t="str">
        <f t="shared" si="12"/>
        <v>CO-66</v>
      </c>
      <c r="D170" s="78">
        <f t="shared" si="17"/>
        <v>6843.1502999999993</v>
      </c>
      <c r="E170" s="148">
        <v>6573</v>
      </c>
      <c r="F170" s="148">
        <f t="shared" si="13"/>
        <v>6400.5235527168006</v>
      </c>
      <c r="G170" s="148">
        <v>6370</v>
      </c>
      <c r="H170" s="148">
        <f t="shared" si="15"/>
        <v>6168.53</v>
      </c>
      <c r="I170" s="148">
        <v>6006.4973280000004</v>
      </c>
      <c r="J170" s="148">
        <f t="shared" si="16"/>
        <v>5870.88</v>
      </c>
      <c r="K170" s="148">
        <v>5870.8779222174599</v>
      </c>
      <c r="L170" s="148">
        <v>5685.5296554497963</v>
      </c>
      <c r="M170" s="40">
        <v>5466.855437932496</v>
      </c>
      <c r="N170" s="80"/>
      <c r="O170" s="168"/>
      <c r="P170" s="168"/>
      <c r="Q170" s="79"/>
    </row>
    <row r="171" spans="1:17">
      <c r="A171" s="32" t="s">
        <v>35</v>
      </c>
      <c r="B171" s="32">
        <v>67</v>
      </c>
      <c r="C171" s="36" t="str">
        <f t="shared" si="12"/>
        <v>CO-67</v>
      </c>
      <c r="D171" s="78">
        <f t="shared" si="17"/>
        <v>6912.9039999999995</v>
      </c>
      <c r="E171" s="148">
        <v>6640</v>
      </c>
      <c r="F171" s="148">
        <f t="shared" si="13"/>
        <v>6465.6094097088016</v>
      </c>
      <c r="G171" s="148">
        <v>6435</v>
      </c>
      <c r="H171" s="148">
        <f t="shared" si="15"/>
        <v>6231.26</v>
      </c>
      <c r="I171" s="148">
        <v>6067.5763980000011</v>
      </c>
      <c r="J171" s="148">
        <f t="shared" si="16"/>
        <v>5930.58</v>
      </c>
      <c r="K171" s="148">
        <v>5930.584760955986</v>
      </c>
      <c r="L171" s="148">
        <v>5743.3515019910774</v>
      </c>
      <c r="M171" s="40">
        <v>5522.4533672991129</v>
      </c>
      <c r="N171" s="80"/>
      <c r="O171" s="168"/>
      <c r="P171" s="168"/>
      <c r="Q171" s="79"/>
    </row>
    <row r="172" spans="1:17">
      <c r="A172" s="32" t="s">
        <v>35</v>
      </c>
      <c r="B172" s="32">
        <v>68</v>
      </c>
      <c r="C172" s="36" t="str">
        <f t="shared" si="12"/>
        <v>CO-68</v>
      </c>
      <c r="D172" s="78">
        <f t="shared" si="17"/>
        <v>6981.6165999999994</v>
      </c>
      <c r="E172" s="148">
        <v>6706</v>
      </c>
      <c r="F172" s="148">
        <f t="shared" si="13"/>
        <v>6529.2888888864009</v>
      </c>
      <c r="G172" s="148">
        <v>6499</v>
      </c>
      <c r="H172" s="148">
        <f t="shared" si="15"/>
        <v>6292.63</v>
      </c>
      <c r="I172" s="148">
        <v>6127.3356690000001</v>
      </c>
      <c r="J172" s="148">
        <f t="shared" si="16"/>
        <v>5988.99</v>
      </c>
      <c r="K172" s="148">
        <v>5988.9899906100154</v>
      </c>
      <c r="L172" s="148">
        <v>5799.9128322777606</v>
      </c>
      <c r="M172" s="40">
        <v>5576.8392618055386</v>
      </c>
      <c r="N172" s="80"/>
      <c r="O172" s="168"/>
      <c r="P172" s="168"/>
      <c r="Q172" s="79"/>
    </row>
    <row r="173" spans="1:17">
      <c r="A173" s="32" t="s">
        <v>35</v>
      </c>
      <c r="B173" s="32">
        <v>69</v>
      </c>
      <c r="C173" s="36" t="str">
        <f t="shared" si="12"/>
        <v>CO-69</v>
      </c>
      <c r="D173" s="78">
        <f t="shared" si="17"/>
        <v>7052.411399999999</v>
      </c>
      <c r="E173" s="148">
        <v>6774</v>
      </c>
      <c r="F173" s="148">
        <f t="shared" si="13"/>
        <v>6595.6830043104019</v>
      </c>
      <c r="G173" s="148">
        <v>6566</v>
      </c>
      <c r="H173" s="148">
        <f t="shared" si="15"/>
        <v>6356.62</v>
      </c>
      <c r="I173" s="148">
        <v>6189.6424590000015</v>
      </c>
      <c r="J173" s="148">
        <f t="shared" si="16"/>
        <v>6049.89</v>
      </c>
      <c r="K173" s="148">
        <v>6049.8909661233129</v>
      </c>
      <c r="L173" s="148">
        <v>5858.8911157498678</v>
      </c>
      <c r="M173" s="40">
        <v>5633.5491497594885</v>
      </c>
      <c r="N173" s="80"/>
      <c r="O173" s="168"/>
      <c r="P173" s="168"/>
      <c r="Q173" s="79"/>
    </row>
    <row r="174" spans="1:17">
      <c r="A174" s="32" t="s">
        <v>35</v>
      </c>
      <c r="B174" s="32">
        <v>70</v>
      </c>
      <c r="C174" s="36" t="str">
        <f t="shared" si="12"/>
        <v>CO-70</v>
      </c>
      <c r="D174" s="78">
        <f t="shared" si="17"/>
        <v>7119.0417999999991</v>
      </c>
      <c r="E174" s="148">
        <v>6838</v>
      </c>
      <c r="F174" s="148">
        <f t="shared" si="13"/>
        <v>6659.4715050240011</v>
      </c>
      <c r="G174" s="148">
        <v>6627</v>
      </c>
      <c r="H174" s="148">
        <f t="shared" si="15"/>
        <v>6418.1</v>
      </c>
      <c r="I174" s="148">
        <v>6249.5040400000007</v>
      </c>
      <c r="J174" s="148">
        <f t="shared" si="16"/>
        <v>6108.4</v>
      </c>
      <c r="K174" s="148">
        <v>6108.4036680870704</v>
      </c>
      <c r="L174" s="148">
        <v>5915.5565253603245</v>
      </c>
      <c r="M174" s="40">
        <v>5688.0351205387733</v>
      </c>
      <c r="N174" s="80"/>
      <c r="O174" s="168"/>
      <c r="P174" s="168"/>
      <c r="Q174" s="79"/>
    </row>
    <row r="175" spans="1:17">
      <c r="A175" s="32" t="s">
        <v>35</v>
      </c>
      <c r="B175" s="32">
        <v>71</v>
      </c>
      <c r="C175" s="36" t="str">
        <f t="shared" si="12"/>
        <v>CO-71</v>
      </c>
      <c r="D175" s="78">
        <f t="shared" si="17"/>
        <v>7191.9187999999995</v>
      </c>
      <c r="E175" s="148">
        <v>6908</v>
      </c>
      <c r="F175" s="148">
        <f t="shared" si="13"/>
        <v>6727.1738788800021</v>
      </c>
      <c r="G175" s="148">
        <v>6696</v>
      </c>
      <c r="H175" s="148">
        <f t="shared" si="15"/>
        <v>6483.34</v>
      </c>
      <c r="I175" s="148">
        <v>6313.0385500000011</v>
      </c>
      <c r="J175" s="148">
        <f t="shared" si="16"/>
        <v>6170.5</v>
      </c>
      <c r="K175" s="148">
        <v>6170.4987803751401</v>
      </c>
      <c r="L175" s="148">
        <v>5975.6912457632579</v>
      </c>
      <c r="M175" s="40">
        <v>5745.8569670800553</v>
      </c>
      <c r="N175" s="80"/>
      <c r="O175" s="168"/>
      <c r="P175" s="168"/>
      <c r="Q175" s="79"/>
    </row>
    <row r="176" spans="1:17">
      <c r="A176" s="32" t="s">
        <v>35</v>
      </c>
      <c r="B176" s="32">
        <v>72</v>
      </c>
      <c r="C176" s="36" t="str">
        <f t="shared" si="12"/>
        <v>CO-72</v>
      </c>
      <c r="D176" s="78">
        <f t="shared" si="17"/>
        <v>7262.7135999999991</v>
      </c>
      <c r="E176" s="148">
        <v>6976</v>
      </c>
      <c r="F176" s="148">
        <f t="shared" si="13"/>
        <v>6793.5679943040013</v>
      </c>
      <c r="G176" s="148">
        <v>6762</v>
      </c>
      <c r="H176" s="148">
        <f t="shared" si="15"/>
        <v>6547.33</v>
      </c>
      <c r="I176" s="148">
        <v>6375.3453400000008</v>
      </c>
      <c r="J176" s="148">
        <f t="shared" si="16"/>
        <v>6231.4</v>
      </c>
      <c r="K176" s="148">
        <v>6231.3997558884366</v>
      </c>
      <c r="L176" s="148">
        <v>6034.6695292353643</v>
      </c>
      <c r="M176" s="40">
        <v>5802.5668550340042</v>
      </c>
      <c r="N176" s="80"/>
      <c r="O176" s="168"/>
      <c r="P176" s="168"/>
      <c r="Q176" s="79"/>
    </row>
    <row r="177" spans="1:17">
      <c r="A177" s="32" t="s">
        <v>35</v>
      </c>
      <c r="B177" s="32">
        <v>73</v>
      </c>
      <c r="C177" s="36" t="str">
        <f t="shared" si="12"/>
        <v>CO-73</v>
      </c>
      <c r="D177" s="78">
        <f t="shared" si="17"/>
        <v>7336.631699999999</v>
      </c>
      <c r="E177" s="148">
        <v>7047</v>
      </c>
      <c r="F177" s="148">
        <f t="shared" si="13"/>
        <v>6861.2594660064015</v>
      </c>
      <c r="G177" s="148">
        <v>6830</v>
      </c>
      <c r="H177" s="148">
        <f t="shared" si="15"/>
        <v>6612.57</v>
      </c>
      <c r="I177" s="148">
        <v>6438.869619000001</v>
      </c>
      <c r="J177" s="148">
        <f t="shared" si="16"/>
        <v>6293.49</v>
      </c>
      <c r="K177" s="148">
        <v>6293.4948681765072</v>
      </c>
      <c r="L177" s="148">
        <v>6094.8042496382986</v>
      </c>
      <c r="M177" s="40">
        <v>5860.3887015752871</v>
      </c>
      <c r="N177" s="80"/>
      <c r="O177" s="168"/>
      <c r="P177" s="168"/>
      <c r="Q177" s="79"/>
    </row>
    <row r="178" spans="1:17">
      <c r="A178" s="32" t="s">
        <v>35</v>
      </c>
      <c r="B178" s="32">
        <v>74</v>
      </c>
      <c r="C178" s="36" t="str">
        <f t="shared" si="12"/>
        <v>CO-74</v>
      </c>
      <c r="D178" s="78">
        <f t="shared" si="17"/>
        <v>7408.467599999999</v>
      </c>
      <c r="E178" s="148">
        <v>7116</v>
      </c>
      <c r="F178" s="148">
        <f t="shared" si="13"/>
        <v>6928.9618398624016</v>
      </c>
      <c r="G178" s="148">
        <v>6897</v>
      </c>
      <c r="H178" s="148">
        <f t="shared" si="15"/>
        <v>6677.82</v>
      </c>
      <c r="I178" s="148">
        <v>6502.4041290000005</v>
      </c>
      <c r="J178" s="148">
        <f t="shared" si="16"/>
        <v>6355.59</v>
      </c>
      <c r="K178" s="148">
        <v>6355.5899804645769</v>
      </c>
      <c r="L178" s="148">
        <v>6154.938970041233</v>
      </c>
      <c r="M178" s="40">
        <v>5918.21054811657</v>
      </c>
      <c r="N178" s="80"/>
      <c r="O178" s="168"/>
      <c r="P178" s="168"/>
      <c r="Q178" s="79"/>
    </row>
    <row r="179" spans="1:17">
      <c r="A179" s="32" t="s">
        <v>35</v>
      </c>
      <c r="B179" s="32">
        <v>75</v>
      </c>
      <c r="C179" s="36" t="str">
        <f t="shared" si="12"/>
        <v>CO-75</v>
      </c>
      <c r="D179" s="78">
        <f t="shared" si="17"/>
        <v>7481.3445999999994</v>
      </c>
      <c r="E179" s="148">
        <v>7186</v>
      </c>
      <c r="F179" s="148">
        <f t="shared" si="13"/>
        <v>6998.0814936864017</v>
      </c>
      <c r="G179" s="148">
        <v>6965</v>
      </c>
      <c r="H179" s="148">
        <f t="shared" si="15"/>
        <v>6744.43</v>
      </c>
      <c r="I179" s="148">
        <v>6567.268669000001</v>
      </c>
      <c r="J179" s="148">
        <f t="shared" si="16"/>
        <v>6418.99</v>
      </c>
      <c r="K179" s="148">
        <v>6418.9867018371451</v>
      </c>
      <c r="L179" s="148">
        <v>6216.3342066987652</v>
      </c>
      <c r="M179" s="40">
        <v>5977.244429518043</v>
      </c>
      <c r="N179" s="80"/>
      <c r="O179" s="168"/>
      <c r="P179" s="168"/>
      <c r="Q179" s="79"/>
    </row>
    <row r="180" spans="1:17">
      <c r="A180" s="32" t="s">
        <v>35</v>
      </c>
      <c r="B180" s="32">
        <v>76</v>
      </c>
      <c r="C180" s="36" t="str">
        <f t="shared" si="12"/>
        <v>CO-76</v>
      </c>
      <c r="D180" s="78">
        <f t="shared" si="17"/>
        <v>7559.427099999999</v>
      </c>
      <c r="E180" s="148">
        <v>7261</v>
      </c>
      <c r="F180" s="148">
        <f t="shared" si="13"/>
        <v>7068.4876016352018</v>
      </c>
      <c r="G180" s="148">
        <v>7037</v>
      </c>
      <c r="H180" s="148">
        <f t="shared" si="15"/>
        <v>6812.29</v>
      </c>
      <c r="I180" s="148">
        <v>6633.3404670000009</v>
      </c>
      <c r="J180" s="148">
        <f t="shared" si="16"/>
        <v>6483.57</v>
      </c>
      <c r="K180" s="148">
        <v>6483.5656186167371</v>
      </c>
      <c r="L180" s="148">
        <v>6278.8743159178166</v>
      </c>
      <c r="M180" s="40">
        <v>6037.3791499209774</v>
      </c>
      <c r="N180" s="80"/>
      <c r="O180" s="168"/>
      <c r="P180" s="168"/>
      <c r="Q180" s="79"/>
    </row>
    <row r="181" spans="1:17">
      <c r="A181" s="32" t="s">
        <v>35</v>
      </c>
      <c r="B181" s="32">
        <v>77</v>
      </c>
      <c r="C181" s="36" t="str">
        <f t="shared" si="12"/>
        <v>CO-77</v>
      </c>
      <c r="D181" s="78">
        <f t="shared" si="17"/>
        <v>7634.3862999999992</v>
      </c>
      <c r="E181" s="148">
        <v>7333</v>
      </c>
      <c r="F181" s="148">
        <f t="shared" si="13"/>
        <v>7140.082044326401</v>
      </c>
      <c r="G181" s="148">
        <v>7108</v>
      </c>
      <c r="H181" s="148">
        <f t="shared" si="15"/>
        <v>6881.29</v>
      </c>
      <c r="I181" s="148">
        <v>6700.5274440000003</v>
      </c>
      <c r="J181" s="148">
        <f t="shared" si="16"/>
        <v>6549.24</v>
      </c>
      <c r="K181" s="148">
        <v>6549.2431412291171</v>
      </c>
      <c r="L181" s="148">
        <v>6342.4783471132259</v>
      </c>
      <c r="M181" s="40">
        <v>6098.5368722242556</v>
      </c>
      <c r="N181" s="80"/>
      <c r="O181" s="168"/>
      <c r="P181" s="168"/>
      <c r="Q181" s="79"/>
    </row>
    <row r="182" spans="1:17">
      <c r="A182" s="32" t="s">
        <v>35</v>
      </c>
      <c r="B182" s="32">
        <v>78</v>
      </c>
      <c r="C182" s="36" t="str">
        <f t="shared" si="12"/>
        <v>CO-78</v>
      </c>
      <c r="D182" s="78">
        <f t="shared" si="17"/>
        <v>7710.3865999999998</v>
      </c>
      <c r="E182" s="148">
        <v>7406</v>
      </c>
      <c r="F182" s="148">
        <f t="shared" si="13"/>
        <v>7211.7964107072021</v>
      </c>
      <c r="G182" s="148">
        <v>7178</v>
      </c>
      <c r="H182" s="148">
        <f t="shared" si="15"/>
        <v>6950.4</v>
      </c>
      <c r="I182" s="148">
        <v>6767.826962000001</v>
      </c>
      <c r="J182" s="148">
        <f t="shared" si="16"/>
        <v>6615.02</v>
      </c>
      <c r="K182" s="148">
        <v>6615.0161947834795</v>
      </c>
      <c r="L182" s="148">
        <v>6406.1748932631026</v>
      </c>
      <c r="M182" s="40">
        <v>6159.7835512145211</v>
      </c>
      <c r="N182" s="80"/>
      <c r="O182" s="168"/>
      <c r="P182" s="168"/>
      <c r="Q182" s="79"/>
    </row>
    <row r="183" spans="1:17">
      <c r="A183" s="32" t="s">
        <v>35</v>
      </c>
      <c r="B183" s="32">
        <v>79</v>
      </c>
      <c r="C183" s="36" t="str">
        <f t="shared" si="12"/>
        <v>CO-79</v>
      </c>
      <c r="D183" s="78">
        <f t="shared" si="17"/>
        <v>7786.3868999999995</v>
      </c>
      <c r="E183" s="148">
        <v>7479</v>
      </c>
      <c r="F183" s="148">
        <f t="shared" si="13"/>
        <v>7282.2134208096013</v>
      </c>
      <c r="G183" s="148">
        <v>7249</v>
      </c>
      <c r="H183" s="148">
        <f t="shared" si="15"/>
        <v>7018.27</v>
      </c>
      <c r="I183" s="148">
        <v>6833.9089910000002</v>
      </c>
      <c r="J183" s="148">
        <f t="shared" si="16"/>
        <v>6679.61</v>
      </c>
      <c r="K183" s="148">
        <v>6679.6070529308181</v>
      </c>
      <c r="L183" s="148">
        <v>6468.726566851461</v>
      </c>
      <c r="M183" s="40">
        <v>6219.9293912033281</v>
      </c>
      <c r="N183" s="80"/>
      <c r="O183" s="168"/>
      <c r="P183" s="168"/>
      <c r="Q183" s="79"/>
    </row>
    <row r="184" spans="1:17">
      <c r="A184" s="32" t="s">
        <v>35</v>
      </c>
      <c r="B184" s="32">
        <v>80</v>
      </c>
      <c r="C184" s="36" t="str">
        <f t="shared" si="12"/>
        <v>CO-80</v>
      </c>
      <c r="D184" s="78">
        <f t="shared" si="17"/>
        <v>7865.5104999999994</v>
      </c>
      <c r="E184" s="148">
        <v>7555</v>
      </c>
      <c r="F184" s="148">
        <f t="shared" si="13"/>
        <v>7356.6206191296014</v>
      </c>
      <c r="G184" s="148">
        <v>7323</v>
      </c>
      <c r="H184" s="148">
        <f t="shared" si="15"/>
        <v>7089.98</v>
      </c>
      <c r="I184" s="148">
        <v>6903.7355660000003</v>
      </c>
      <c r="J184" s="148">
        <f t="shared" si="16"/>
        <v>6747.86</v>
      </c>
      <c r="K184" s="148">
        <v>6747.8639109767046</v>
      </c>
      <c r="L184" s="148">
        <v>6534.8285018174556</v>
      </c>
      <c r="M184" s="40">
        <v>6283.4889440552452</v>
      </c>
      <c r="N184" s="80"/>
      <c r="O184" s="168"/>
      <c r="P184" s="168"/>
      <c r="Q184" s="79"/>
    </row>
    <row r="185" spans="1:17">
      <c r="A185" s="32" t="s">
        <v>35</v>
      </c>
      <c r="B185" s="32">
        <v>81</v>
      </c>
      <c r="C185" s="36" t="str">
        <f t="shared" si="12"/>
        <v>CO-81</v>
      </c>
      <c r="D185" s="78">
        <f t="shared" si="17"/>
        <v>7946.7162999999991</v>
      </c>
      <c r="E185" s="148">
        <v>7633</v>
      </c>
      <c r="F185" s="148">
        <f t="shared" si="13"/>
        <v>7430.9515023744016</v>
      </c>
      <c r="G185" s="148">
        <v>7398</v>
      </c>
      <c r="H185" s="148">
        <f t="shared" si="15"/>
        <v>7161.61</v>
      </c>
      <c r="I185" s="148">
        <v>6973.4905240000007</v>
      </c>
      <c r="J185" s="148">
        <f t="shared" si="16"/>
        <v>6816.04</v>
      </c>
      <c r="K185" s="148">
        <v>6816.0371794483544</v>
      </c>
      <c r="L185" s="148">
        <v>6600.8494861982908</v>
      </c>
      <c r="M185" s="40">
        <v>6346.9706598060484</v>
      </c>
      <c r="N185" s="80"/>
      <c r="O185" s="168"/>
      <c r="P185" s="168"/>
      <c r="Q185" s="79"/>
    </row>
    <row r="186" spans="1:17">
      <c r="A186" s="32" t="s">
        <v>35</v>
      </c>
      <c r="B186" s="32">
        <v>82</v>
      </c>
      <c r="C186" s="36" t="str">
        <f t="shared" si="12"/>
        <v>CO-82</v>
      </c>
      <c r="D186" s="78">
        <f t="shared" si="17"/>
        <v>8021.6754999999994</v>
      </c>
      <c r="E186" s="148">
        <v>7705</v>
      </c>
      <c r="F186" s="148">
        <f t="shared" si="13"/>
        <v>7503.9523228800017</v>
      </c>
      <c r="G186" s="148">
        <v>7468</v>
      </c>
      <c r="H186" s="148">
        <f t="shared" si="15"/>
        <v>7231.97</v>
      </c>
      <c r="I186" s="148">
        <v>7041.9973000000009</v>
      </c>
      <c r="J186" s="148">
        <f t="shared" si="16"/>
        <v>6883</v>
      </c>
      <c r="K186" s="148">
        <v>6883.0043697774863</v>
      </c>
      <c r="L186" s="148">
        <v>6665.7024692789919</v>
      </c>
      <c r="M186" s="40">
        <v>6409.329297383646</v>
      </c>
      <c r="N186" s="80"/>
      <c r="O186" s="168"/>
      <c r="P186" s="168"/>
      <c r="Q186" s="79"/>
    </row>
    <row r="187" spans="1:17">
      <c r="A187" s="32" t="s">
        <v>35</v>
      </c>
      <c r="B187" s="32">
        <v>83</v>
      </c>
      <c r="C187" s="36" t="str">
        <f t="shared" si="12"/>
        <v>CO-83</v>
      </c>
      <c r="D187" s="78">
        <f t="shared" si="17"/>
        <v>8102.8812999999991</v>
      </c>
      <c r="E187" s="148">
        <v>7783</v>
      </c>
      <c r="F187" s="148">
        <f t="shared" si="13"/>
        <v>7579.6895839392018</v>
      </c>
      <c r="G187" s="148">
        <v>7544</v>
      </c>
      <c r="H187" s="148">
        <f t="shared" si="15"/>
        <v>7304.96</v>
      </c>
      <c r="I187" s="148">
        <v>7113.0720570000012</v>
      </c>
      <c r="J187" s="148">
        <f t="shared" si="16"/>
        <v>6952.47</v>
      </c>
      <c r="K187" s="148">
        <v>6952.4673059658917</v>
      </c>
      <c r="L187" s="148">
        <v>6732.9724055451206</v>
      </c>
      <c r="M187" s="40">
        <v>6474.0119284087696</v>
      </c>
      <c r="N187" s="80"/>
      <c r="O187" s="168"/>
      <c r="P187" s="168"/>
      <c r="Q187" s="79"/>
    </row>
    <row r="188" spans="1:17">
      <c r="A188" s="32" t="s">
        <v>35</v>
      </c>
      <c r="B188" s="32">
        <v>84</v>
      </c>
      <c r="C188" s="36" t="str">
        <f t="shared" si="12"/>
        <v>CO-84</v>
      </c>
      <c r="D188" s="78">
        <f t="shared" si="17"/>
        <v>8185.1281999999992</v>
      </c>
      <c r="E188" s="148">
        <v>7862</v>
      </c>
      <c r="F188" s="148">
        <f t="shared" si="13"/>
        <v>7655.405040691202</v>
      </c>
      <c r="G188" s="148">
        <v>7620</v>
      </c>
      <c r="H188" s="148">
        <f t="shared" si="15"/>
        <v>7377.93</v>
      </c>
      <c r="I188" s="148">
        <v>7184.1263520000011</v>
      </c>
      <c r="J188" s="148">
        <f t="shared" si="16"/>
        <v>7021.92</v>
      </c>
      <c r="K188" s="148">
        <v>7021.9183007865468</v>
      </c>
      <c r="L188" s="148">
        <v>6800.2307774419396</v>
      </c>
      <c r="M188" s="40">
        <v>6538.6834398480187</v>
      </c>
      <c r="N188" s="80"/>
      <c r="O188" s="168"/>
      <c r="P188" s="168"/>
      <c r="Q188" s="79"/>
    </row>
    <row r="189" spans="1:17">
      <c r="A189" s="32" t="s">
        <v>35</v>
      </c>
      <c r="B189" s="32">
        <v>85</v>
      </c>
      <c r="C189" s="36" t="str">
        <f t="shared" si="12"/>
        <v>CO-85</v>
      </c>
      <c r="D189" s="78">
        <f t="shared" si="17"/>
        <v>8264.2518</v>
      </c>
      <c r="E189" s="148">
        <v>7938</v>
      </c>
      <c r="F189" s="148">
        <f t="shared" si="13"/>
        <v>7731.0332802144021</v>
      </c>
      <c r="G189" s="148">
        <v>7693</v>
      </c>
      <c r="H189" s="148">
        <f t="shared" si="15"/>
        <v>7450.82</v>
      </c>
      <c r="I189" s="148">
        <v>7255.0987990000012</v>
      </c>
      <c r="J189" s="148">
        <f t="shared" si="16"/>
        <v>7091.29</v>
      </c>
      <c r="K189" s="148">
        <v>7091.2857060329679</v>
      </c>
      <c r="L189" s="148">
        <v>6867.408198753601</v>
      </c>
      <c r="M189" s="40">
        <v>6603.2771141861549</v>
      </c>
      <c r="N189" s="80"/>
      <c r="O189" s="168"/>
      <c r="P189" s="168"/>
      <c r="Q189" s="79"/>
    </row>
    <row r="190" spans="1:17">
      <c r="A190" s="32" t="s">
        <v>35</v>
      </c>
      <c r="B190" s="32">
        <v>86</v>
      </c>
      <c r="C190" s="36" t="str">
        <f t="shared" si="12"/>
        <v>CO-86</v>
      </c>
      <c r="D190" s="78">
        <f t="shared" si="17"/>
        <v>8349.6219999999994</v>
      </c>
      <c r="E190" s="148">
        <v>8020</v>
      </c>
      <c r="F190" s="148">
        <f t="shared" si="13"/>
        <v>7808.0460932448013</v>
      </c>
      <c r="G190" s="148">
        <v>7773</v>
      </c>
      <c r="H190" s="148">
        <f t="shared" si="15"/>
        <v>7525.04</v>
      </c>
      <c r="I190" s="148">
        <v>7327.3705830000008</v>
      </c>
      <c r="J190" s="148">
        <f t="shared" si="16"/>
        <v>7161.93</v>
      </c>
      <c r="K190" s="148">
        <v>7161.9308376283952</v>
      </c>
      <c r="L190" s="148">
        <v>6935.8230075812471</v>
      </c>
      <c r="M190" s="40">
        <v>6669.060584212737</v>
      </c>
      <c r="N190" s="80"/>
      <c r="O190" s="168"/>
      <c r="P190" s="168"/>
      <c r="Q190" s="79"/>
    </row>
    <row r="191" spans="1:17">
      <c r="A191" s="32" t="s">
        <v>35</v>
      </c>
      <c r="B191" s="32">
        <v>87</v>
      </c>
      <c r="C191" s="36" t="str">
        <f t="shared" si="12"/>
        <v>CO-87</v>
      </c>
      <c r="D191" s="78">
        <f t="shared" si="17"/>
        <v>8432.91</v>
      </c>
      <c r="E191" s="148">
        <v>8100</v>
      </c>
      <c r="F191" s="148">
        <f t="shared" si="13"/>
        <v>7887.7844446752015</v>
      </c>
      <c r="G191" s="148">
        <v>7850</v>
      </c>
      <c r="H191" s="148">
        <f t="shared" si="15"/>
        <v>7601.89</v>
      </c>
      <c r="I191" s="148">
        <v>7402.2001170000003</v>
      </c>
      <c r="J191" s="148">
        <f t="shared" si="16"/>
        <v>7235.07</v>
      </c>
      <c r="K191" s="148">
        <v>7235.0717150830906</v>
      </c>
      <c r="L191" s="148">
        <v>7006.6547695943163</v>
      </c>
      <c r="M191" s="40">
        <v>6737.1680476868423</v>
      </c>
      <c r="N191" s="80"/>
      <c r="O191" s="168"/>
      <c r="P191" s="168"/>
      <c r="Q191" s="79"/>
    </row>
    <row r="192" spans="1:17">
      <c r="A192" s="32" t="s">
        <v>35</v>
      </c>
      <c r="B192" s="32">
        <v>88</v>
      </c>
      <c r="C192" s="36" t="str">
        <f t="shared" si="12"/>
        <v>CO-88</v>
      </c>
      <c r="D192" s="78">
        <f t="shared" si="17"/>
        <v>8516.1979999999985</v>
      </c>
      <c r="E192" s="148">
        <v>8180</v>
      </c>
      <c r="F192" s="148">
        <f t="shared" si="13"/>
        <v>7964.8190620128007</v>
      </c>
      <c r="G192" s="148">
        <v>7928</v>
      </c>
      <c r="H192" s="148">
        <f t="shared" si="15"/>
        <v>7676.13</v>
      </c>
      <c r="I192" s="148">
        <v>7474.4923630000003</v>
      </c>
      <c r="J192" s="148">
        <f t="shared" si="16"/>
        <v>7305.73</v>
      </c>
      <c r="K192" s="148">
        <v>7305.7287880462645</v>
      </c>
      <c r="L192" s="148">
        <v>7075.0811427912695</v>
      </c>
      <c r="M192" s="40">
        <v>6802.9626372992971</v>
      </c>
      <c r="N192" s="80"/>
      <c r="O192" s="168"/>
      <c r="P192" s="168"/>
      <c r="Q192" s="79"/>
    </row>
    <row r="193" spans="1:17">
      <c r="A193" s="32" t="s">
        <v>35</v>
      </c>
      <c r="B193" s="32">
        <v>89</v>
      </c>
      <c r="C193" s="36" t="str">
        <f t="shared" si="12"/>
        <v>CO-89</v>
      </c>
      <c r="D193" s="78">
        <f t="shared" si="17"/>
        <v>8603.6503999999986</v>
      </c>
      <c r="E193" s="148">
        <v>8264</v>
      </c>
      <c r="F193" s="148">
        <f t="shared" si="13"/>
        <v>8047.0540066176018</v>
      </c>
      <c r="G193" s="148">
        <v>8009</v>
      </c>
      <c r="H193" s="148">
        <f t="shared" si="15"/>
        <v>7755.38</v>
      </c>
      <c r="I193" s="148">
        <v>7551.6647960000009</v>
      </c>
      <c r="J193" s="148">
        <f t="shared" si="16"/>
        <v>7381.16</v>
      </c>
      <c r="K193" s="148">
        <v>7381.162408108521</v>
      </c>
      <c r="L193" s="148">
        <v>7148.1332637115256</v>
      </c>
      <c r="M193" s="40">
        <v>6873.2050612610819</v>
      </c>
      <c r="N193" s="80"/>
      <c r="O193" s="168"/>
      <c r="P193" s="168"/>
      <c r="Q193" s="79"/>
    </row>
    <row r="194" spans="1:17">
      <c r="A194" s="32" t="s">
        <v>35</v>
      </c>
      <c r="B194" s="32">
        <v>90</v>
      </c>
      <c r="C194" s="36" t="str">
        <f t="shared" si="12"/>
        <v>CO-90</v>
      </c>
      <c r="D194" s="78">
        <f t="shared" si="17"/>
        <v>8687.9794999999995</v>
      </c>
      <c r="E194" s="148">
        <v>8345</v>
      </c>
      <c r="F194" s="148">
        <f t="shared" si="13"/>
        <v>8126.7923580480019</v>
      </c>
      <c r="G194" s="148">
        <v>8088</v>
      </c>
      <c r="H194" s="148">
        <f t="shared" si="15"/>
        <v>7832.23</v>
      </c>
      <c r="I194" s="148">
        <v>7626.4943300000014</v>
      </c>
      <c r="J194" s="148">
        <f t="shared" si="16"/>
        <v>7454.3</v>
      </c>
      <c r="K194" s="148">
        <v>7454.3032855632173</v>
      </c>
      <c r="L194" s="148">
        <v>7218.9650257245958</v>
      </c>
      <c r="M194" s="40">
        <v>6941.3125247351882</v>
      </c>
      <c r="N194" s="80"/>
      <c r="O194" s="168"/>
      <c r="P194" s="168"/>
      <c r="Q194" s="79"/>
    </row>
    <row r="195" spans="1:17">
      <c r="A195" s="32" t="s">
        <v>35</v>
      </c>
      <c r="B195" s="32">
        <v>91</v>
      </c>
      <c r="C195" s="36" t="str">
        <f t="shared" si="12"/>
        <v>CO-91</v>
      </c>
      <c r="D195" s="78">
        <f t="shared" si="17"/>
        <v>8776.473</v>
      </c>
      <c r="E195" s="148">
        <v>8430</v>
      </c>
      <c r="F195" s="148">
        <f t="shared" si="13"/>
        <v>8207.7190442208012</v>
      </c>
      <c r="G195" s="148">
        <v>8170</v>
      </c>
      <c r="H195" s="148">
        <f t="shared" si="15"/>
        <v>7910.23</v>
      </c>
      <c r="I195" s="148">
        <v>7702.4390430000003</v>
      </c>
      <c r="J195" s="148">
        <f t="shared" si="16"/>
        <v>7528.53</v>
      </c>
      <c r="K195" s="148">
        <v>7528.5308274829549</v>
      </c>
      <c r="L195" s="148">
        <v>7290.8491453447177</v>
      </c>
      <c r="M195" s="40">
        <v>7010.4318705237665</v>
      </c>
      <c r="N195" s="80"/>
      <c r="O195" s="168"/>
      <c r="P195" s="168"/>
      <c r="Q195" s="79"/>
    </row>
    <row r="196" spans="1:17">
      <c r="A196" s="32" t="s">
        <v>35</v>
      </c>
      <c r="B196" s="32">
        <v>92</v>
      </c>
      <c r="C196" s="36" t="str">
        <f t="shared" si="12"/>
        <v>CO-92</v>
      </c>
      <c r="D196" s="78">
        <f t="shared" si="17"/>
        <v>8863.9254000000001</v>
      </c>
      <c r="E196" s="148">
        <v>8514</v>
      </c>
      <c r="F196" s="148">
        <f t="shared" si="13"/>
        <v>8288.7656540832013</v>
      </c>
      <c r="G196" s="148">
        <v>8252</v>
      </c>
      <c r="H196" s="148">
        <f t="shared" si="15"/>
        <v>7988.34</v>
      </c>
      <c r="I196" s="148">
        <v>7778.4962970000006</v>
      </c>
      <c r="J196" s="148">
        <f t="shared" si="16"/>
        <v>7602.87</v>
      </c>
      <c r="K196" s="148">
        <v>7602.8658417124225</v>
      </c>
      <c r="L196" s="148">
        <v>7362.8373442886141</v>
      </c>
      <c r="M196" s="40">
        <v>7079.6512925852057</v>
      </c>
      <c r="N196" s="80"/>
      <c r="O196" s="168"/>
      <c r="P196" s="168"/>
      <c r="Q196" s="79"/>
    </row>
    <row r="197" spans="1:17">
      <c r="A197" s="32" t="s">
        <v>35</v>
      </c>
      <c r="B197" s="32">
        <v>93</v>
      </c>
      <c r="C197" s="36" t="str">
        <f t="shared" ref="C197:C222" si="18">CONCATENATE(A197,"-",B197)</f>
        <v>CO-93</v>
      </c>
      <c r="D197" s="78">
        <f t="shared" si="17"/>
        <v>8949.2955999999995</v>
      </c>
      <c r="E197" s="148">
        <v>8596</v>
      </c>
      <c r="F197" s="148">
        <f t="shared" ref="F197:F208" si="19">+I197*106.56%</f>
        <v>8372.4069765024014</v>
      </c>
      <c r="G197" s="148">
        <v>8332</v>
      </c>
      <c r="H197" s="148">
        <f t="shared" ref="H197:H208" si="20">ROUND((I197/102.31%*105.07%),2)</f>
        <v>8068.95</v>
      </c>
      <c r="I197" s="148">
        <v>7856.9885290000011</v>
      </c>
      <c r="J197" s="148">
        <f t="shared" ref="J197:J208" si="21">ROUND(K197,2)</f>
        <v>7679.59</v>
      </c>
      <c r="K197" s="148">
        <v>7679.58912949143</v>
      </c>
      <c r="L197" s="148">
        <v>7437.138417094161</v>
      </c>
      <c r="M197" s="40">
        <v>7151.0946318213082</v>
      </c>
      <c r="N197" s="80"/>
      <c r="O197" s="168"/>
      <c r="P197" s="168"/>
      <c r="Q197" s="79"/>
    </row>
    <row r="198" spans="1:17">
      <c r="A198" s="32" t="s">
        <v>35</v>
      </c>
      <c r="B198" s="32">
        <v>94</v>
      </c>
      <c r="C198" s="36" t="str">
        <f t="shared" si="18"/>
        <v>CO-94</v>
      </c>
      <c r="D198" s="78">
        <f t="shared" si="17"/>
        <v>9039.8712999999989</v>
      </c>
      <c r="E198" s="148">
        <v>8683</v>
      </c>
      <c r="F198" s="148">
        <f t="shared" si="19"/>
        <v>8454.7509426432025</v>
      </c>
      <c r="G198" s="148">
        <v>8415</v>
      </c>
      <c r="H198" s="148">
        <f t="shared" si="20"/>
        <v>8148.3</v>
      </c>
      <c r="I198" s="148">
        <v>7934.2632720000011</v>
      </c>
      <c r="J198" s="148">
        <f t="shared" si="21"/>
        <v>7755.12</v>
      </c>
      <c r="K198" s="148">
        <v>7755.1182804956679</v>
      </c>
      <c r="L198" s="148">
        <v>7510.2830529688827</v>
      </c>
      <c r="M198" s="40">
        <v>7221.4260124700795</v>
      </c>
      <c r="N198" s="80"/>
      <c r="O198" s="168"/>
      <c r="P198" s="168"/>
      <c r="Q198" s="79"/>
    </row>
    <row r="199" spans="1:17">
      <c r="A199" s="32" t="s">
        <v>35</v>
      </c>
      <c r="B199" s="32">
        <v>95</v>
      </c>
      <c r="C199" s="36" t="str">
        <f t="shared" si="18"/>
        <v>CO-95</v>
      </c>
      <c r="D199" s="78">
        <f t="shared" si="17"/>
        <v>9131.4880999999987</v>
      </c>
      <c r="E199" s="148">
        <v>8771</v>
      </c>
      <c r="F199" s="148">
        <f t="shared" si="19"/>
        <v>8539.7005234944008</v>
      </c>
      <c r="G199" s="148">
        <v>8501</v>
      </c>
      <c r="H199" s="148">
        <f t="shared" si="20"/>
        <v>8230.18</v>
      </c>
      <c r="I199" s="148">
        <v>8013.9832240000005</v>
      </c>
      <c r="J199" s="148">
        <f t="shared" si="21"/>
        <v>7833.04</v>
      </c>
      <c r="K199" s="148">
        <v>7833.0357050494467</v>
      </c>
      <c r="L199" s="148">
        <v>7585.7405627052558</v>
      </c>
      <c r="M199" s="40">
        <v>7293.981310293515</v>
      </c>
      <c r="N199" s="80"/>
      <c r="O199" s="168"/>
      <c r="P199" s="168"/>
      <c r="Q199" s="79"/>
    </row>
    <row r="200" spans="1:17">
      <c r="A200" s="32" t="s">
        <v>35</v>
      </c>
      <c r="B200" s="32">
        <v>96</v>
      </c>
      <c r="C200" s="36" t="str">
        <f t="shared" si="18"/>
        <v>CO-96</v>
      </c>
      <c r="D200" s="78">
        <f t="shared" si="17"/>
        <v>9222.0637999999999</v>
      </c>
      <c r="E200" s="148">
        <v>8858</v>
      </c>
      <c r="F200" s="148">
        <f t="shared" si="19"/>
        <v>8626.0564821600019</v>
      </c>
      <c r="G200" s="148">
        <v>8586</v>
      </c>
      <c r="H200" s="148">
        <f t="shared" si="20"/>
        <v>8313.4</v>
      </c>
      <c r="I200" s="148">
        <v>8095.0229750000008</v>
      </c>
      <c r="J200" s="148">
        <f t="shared" si="21"/>
        <v>7912.25</v>
      </c>
      <c r="K200" s="148">
        <v>7912.2547386877259</v>
      </c>
      <c r="L200" s="148">
        <v>7662.4585886962295</v>
      </c>
      <c r="M200" s="40">
        <v>7367.7486429771434</v>
      </c>
      <c r="N200" s="80"/>
      <c r="O200" s="168"/>
      <c r="P200" s="168"/>
      <c r="Q200" s="79"/>
    </row>
    <row r="201" spans="1:17">
      <c r="A201" s="32" t="s">
        <v>35</v>
      </c>
      <c r="B201" s="32">
        <v>97</v>
      </c>
      <c r="C201" s="36" t="str">
        <f t="shared" si="18"/>
        <v>CO-97</v>
      </c>
      <c r="D201" s="78">
        <f t="shared" si="17"/>
        <v>9313.6805999999997</v>
      </c>
      <c r="E201" s="148">
        <v>8946</v>
      </c>
      <c r="F201" s="148">
        <f t="shared" si="19"/>
        <v>8711.0060630112021</v>
      </c>
      <c r="G201" s="148">
        <v>8670</v>
      </c>
      <c r="H201" s="148">
        <f t="shared" si="20"/>
        <v>8395.27</v>
      </c>
      <c r="I201" s="148">
        <v>8174.7429270000011</v>
      </c>
      <c r="J201" s="148">
        <f t="shared" si="21"/>
        <v>7990.17</v>
      </c>
      <c r="K201" s="148">
        <v>7990.1721632415047</v>
      </c>
      <c r="L201" s="148">
        <v>7737.9160984326018</v>
      </c>
      <c r="M201" s="40">
        <v>7440.3039408005779</v>
      </c>
      <c r="N201" s="80"/>
      <c r="O201" s="168"/>
      <c r="P201" s="168"/>
      <c r="Q201" s="79"/>
    </row>
    <row r="202" spans="1:17">
      <c r="A202" s="32" t="s">
        <v>35</v>
      </c>
      <c r="B202" s="32">
        <v>98</v>
      </c>
      <c r="C202" s="36" t="str">
        <f t="shared" si="18"/>
        <v>CO-98</v>
      </c>
      <c r="D202" s="78">
        <f t="shared" si="17"/>
        <v>9408.4206999999988</v>
      </c>
      <c r="E202" s="148">
        <v>9037</v>
      </c>
      <c r="F202" s="148">
        <f t="shared" si="19"/>
        <v>8798.6593779552004</v>
      </c>
      <c r="G202" s="148">
        <v>8759</v>
      </c>
      <c r="H202" s="148">
        <f t="shared" si="20"/>
        <v>8479.75</v>
      </c>
      <c r="I202" s="148">
        <v>8257.0001670000001</v>
      </c>
      <c r="J202" s="148">
        <f t="shared" si="21"/>
        <v>8070.57</v>
      </c>
      <c r="K202" s="148">
        <v>8070.5733922868067</v>
      </c>
      <c r="L202" s="148">
        <v>7815.7789969850928</v>
      </c>
      <c r="M202" s="40">
        <v>7515.1721124856658</v>
      </c>
      <c r="N202" s="80"/>
      <c r="O202" s="168"/>
      <c r="P202" s="168"/>
      <c r="Q202" s="79"/>
    </row>
    <row r="203" spans="1:17">
      <c r="A203" s="32" t="s">
        <v>35</v>
      </c>
      <c r="B203" s="32">
        <v>99</v>
      </c>
      <c r="C203" s="36" t="str">
        <f t="shared" si="18"/>
        <v>CO-99</v>
      </c>
      <c r="D203" s="78">
        <f t="shared" si="17"/>
        <v>9502.1196999999993</v>
      </c>
      <c r="E203" s="148">
        <v>9127</v>
      </c>
      <c r="F203" s="148">
        <f t="shared" si="19"/>
        <v>8886.3126928992024</v>
      </c>
      <c r="G203" s="148">
        <v>8846</v>
      </c>
      <c r="H203" s="148">
        <f t="shared" si="20"/>
        <v>8564.2199999999993</v>
      </c>
      <c r="I203" s="148">
        <v>8339.257407000001</v>
      </c>
      <c r="J203" s="148">
        <f t="shared" si="21"/>
        <v>8150.97</v>
      </c>
      <c r="K203" s="148">
        <v>8150.9746213321077</v>
      </c>
      <c r="L203" s="148">
        <v>7893.641895537583</v>
      </c>
      <c r="M203" s="40">
        <v>7590.0402841707528</v>
      </c>
      <c r="N203" s="80"/>
      <c r="O203" s="168"/>
      <c r="P203" s="168"/>
      <c r="Q203" s="79"/>
    </row>
    <row r="204" spans="1:17">
      <c r="A204" s="32" t="s">
        <v>35</v>
      </c>
      <c r="B204" s="32">
        <v>100</v>
      </c>
      <c r="C204" s="36" t="str">
        <f t="shared" si="18"/>
        <v>CO-100</v>
      </c>
      <c r="D204" s="78">
        <f t="shared" si="17"/>
        <v>9595.8186999999998</v>
      </c>
      <c r="E204" s="148">
        <v>9217</v>
      </c>
      <c r="F204" s="148">
        <f t="shared" si="19"/>
        <v>8976.5934268608034</v>
      </c>
      <c r="G204" s="148">
        <v>8934</v>
      </c>
      <c r="H204" s="148">
        <f t="shared" si="20"/>
        <v>8651.23</v>
      </c>
      <c r="I204" s="148">
        <v>8423.9803180000017</v>
      </c>
      <c r="J204" s="148">
        <f t="shared" si="21"/>
        <v>8233.7800000000007</v>
      </c>
      <c r="K204" s="148">
        <v>8233.7760652946981</v>
      </c>
      <c r="L204" s="148">
        <v>7973.8292323210326</v>
      </c>
      <c r="M204" s="40">
        <v>7667.1434926163774</v>
      </c>
      <c r="N204" s="80"/>
      <c r="O204" s="168"/>
      <c r="P204" s="168"/>
      <c r="Q204" s="79"/>
    </row>
    <row r="205" spans="1:17">
      <c r="A205" s="32" t="s">
        <v>35</v>
      </c>
      <c r="B205" s="32">
        <v>101</v>
      </c>
      <c r="C205" s="36" t="str">
        <f t="shared" si="18"/>
        <v>CO-101</v>
      </c>
      <c r="D205" s="78">
        <f t="shared" si="17"/>
        <v>9695.7642999999989</v>
      </c>
      <c r="E205" s="148">
        <v>9313</v>
      </c>
      <c r="F205" s="148">
        <f t="shared" si="19"/>
        <v>9066.9504758976018</v>
      </c>
      <c r="G205" s="148">
        <v>9027</v>
      </c>
      <c r="H205" s="148">
        <f t="shared" si="20"/>
        <v>8738.31</v>
      </c>
      <c r="I205" s="148">
        <v>8508.7748460000003</v>
      </c>
      <c r="J205" s="148">
        <f t="shared" si="21"/>
        <v>8316.66</v>
      </c>
      <c r="K205" s="148">
        <v>8316.6610988315206</v>
      </c>
      <c r="L205" s="148">
        <v>8054.0975196896388</v>
      </c>
      <c r="M205" s="40">
        <v>7744.3245381631141</v>
      </c>
      <c r="N205" s="80"/>
      <c r="O205" s="168"/>
      <c r="P205" s="168"/>
      <c r="Q205" s="79"/>
    </row>
    <row r="206" spans="1:17">
      <c r="A206" s="32" t="s">
        <v>35</v>
      </c>
      <c r="B206" s="32">
        <v>102</v>
      </c>
      <c r="C206" s="36" t="str">
        <f t="shared" si="18"/>
        <v>CO-102</v>
      </c>
      <c r="D206" s="78">
        <f t="shared" si="17"/>
        <v>9789.4632999999994</v>
      </c>
      <c r="E206" s="148">
        <v>9403</v>
      </c>
      <c r="F206" s="148">
        <f t="shared" si="19"/>
        <v>9155.9229514272029</v>
      </c>
      <c r="G206" s="148">
        <v>9113</v>
      </c>
      <c r="H206" s="148">
        <f t="shared" si="20"/>
        <v>8824.06</v>
      </c>
      <c r="I206" s="148">
        <v>8592.270037000002</v>
      </c>
      <c r="J206" s="148">
        <f t="shared" si="21"/>
        <v>8398.27</v>
      </c>
      <c r="K206" s="148">
        <v>8398.2684060193424</v>
      </c>
      <c r="L206" s="148">
        <v>8133.1284195422641</v>
      </c>
      <c r="M206" s="40">
        <v>7820.3157880214076</v>
      </c>
      <c r="N206" s="80"/>
      <c r="O206" s="168"/>
      <c r="P206" s="168"/>
      <c r="Q206" s="79"/>
    </row>
    <row r="207" spans="1:17">
      <c r="A207" s="32" t="s">
        <v>35</v>
      </c>
      <c r="B207" s="32">
        <v>103</v>
      </c>
      <c r="C207" s="36" t="str">
        <f t="shared" si="18"/>
        <v>CO-103</v>
      </c>
      <c r="D207" s="78">
        <f t="shared" si="17"/>
        <v>9888.3678</v>
      </c>
      <c r="E207" s="148">
        <v>9498</v>
      </c>
      <c r="F207" s="148">
        <f t="shared" si="19"/>
        <v>9247.4792373600012</v>
      </c>
      <c r="G207" s="148">
        <v>9205</v>
      </c>
      <c r="H207" s="148">
        <f t="shared" si="20"/>
        <v>8912.2999999999993</v>
      </c>
      <c r="I207" s="148">
        <v>8678.1899750000011</v>
      </c>
      <c r="J207" s="148">
        <f t="shared" si="21"/>
        <v>8482.25</v>
      </c>
      <c r="K207" s="148">
        <v>8482.2520453889538</v>
      </c>
      <c r="L207" s="148">
        <v>8214.460628887231</v>
      </c>
      <c r="M207" s="40">
        <v>7898.5198354684917</v>
      </c>
      <c r="N207" s="80"/>
      <c r="O207" s="168"/>
      <c r="P207" s="168"/>
      <c r="Q207" s="79"/>
    </row>
    <row r="208" spans="1:17">
      <c r="A208" s="32" t="s">
        <v>35</v>
      </c>
      <c r="B208" s="32">
        <v>104</v>
      </c>
      <c r="C208" s="36" t="str">
        <f t="shared" si="18"/>
        <v>CO-104</v>
      </c>
      <c r="D208" s="78">
        <f t="shared" si="17"/>
        <v>9988.3133999999991</v>
      </c>
      <c r="E208" s="148">
        <v>9594</v>
      </c>
      <c r="F208" s="148">
        <f t="shared" si="19"/>
        <v>9340.4637054144023</v>
      </c>
      <c r="G208" s="148">
        <v>9298</v>
      </c>
      <c r="H208" s="148">
        <f t="shared" si="20"/>
        <v>9001.91</v>
      </c>
      <c r="I208" s="148">
        <v>8765.4501740000014</v>
      </c>
      <c r="J208" s="148">
        <f t="shared" si="21"/>
        <v>8567.5400000000009</v>
      </c>
      <c r="K208" s="148">
        <v>8567.5372938430683</v>
      </c>
      <c r="L208" s="148">
        <v>8297.0533544867994</v>
      </c>
      <c r="M208" s="40">
        <v>7977.9359177757688</v>
      </c>
      <c r="N208" s="80"/>
      <c r="O208" s="168"/>
      <c r="P208" s="168"/>
      <c r="Q208" s="79"/>
    </row>
    <row r="209" spans="1:17">
      <c r="A209" s="32" t="s">
        <v>35</v>
      </c>
      <c r="B209" s="32">
        <v>105</v>
      </c>
      <c r="C209" s="36" t="str">
        <f t="shared" si="18"/>
        <v>CO-105</v>
      </c>
      <c r="D209" s="78">
        <f t="shared" si="17"/>
        <v>10086.176799999999</v>
      </c>
      <c r="E209" s="148">
        <v>9688</v>
      </c>
      <c r="F209" s="148">
        <f>+H209/103.28%*106.56%</f>
        <v>0</v>
      </c>
      <c r="G209" s="148">
        <v>9390</v>
      </c>
      <c r="M209" s="40"/>
      <c r="N209" s="80"/>
      <c r="O209" s="168"/>
      <c r="P209" s="168"/>
      <c r="Q209" s="79"/>
    </row>
    <row r="210" spans="1:17">
      <c r="A210" s="32" t="s">
        <v>35</v>
      </c>
      <c r="B210" s="32">
        <v>106</v>
      </c>
      <c r="C210" s="36" t="str">
        <f t="shared" si="18"/>
        <v>CO-106</v>
      </c>
      <c r="D210" s="78">
        <f t="shared" si="17"/>
        <v>10186.122399999998</v>
      </c>
      <c r="E210" s="148">
        <v>9784</v>
      </c>
      <c r="F210" s="148">
        <f t="shared" ref="F210:F222" si="22">+H210/103.28%*106.56%</f>
        <v>0</v>
      </c>
      <c r="G210" s="148">
        <v>9483</v>
      </c>
      <c r="M210" s="40"/>
      <c r="N210" s="80"/>
      <c r="O210" s="168"/>
      <c r="P210" s="168"/>
      <c r="Q210" s="79"/>
    </row>
    <row r="211" spans="1:17">
      <c r="A211" s="32" t="s">
        <v>35</v>
      </c>
      <c r="B211" s="32">
        <v>107</v>
      </c>
      <c r="C211" s="36" t="str">
        <f t="shared" si="18"/>
        <v>CO-107</v>
      </c>
      <c r="D211" s="78">
        <f t="shared" si="17"/>
        <v>10287.1091</v>
      </c>
      <c r="E211" s="148">
        <v>9881</v>
      </c>
      <c r="F211" s="148">
        <f t="shared" si="22"/>
        <v>0</v>
      </c>
      <c r="G211" s="148">
        <v>9577</v>
      </c>
      <c r="M211" s="40"/>
      <c r="N211" s="80"/>
      <c r="O211" s="168"/>
      <c r="P211" s="168"/>
      <c r="Q211" s="79"/>
    </row>
    <row r="212" spans="1:17">
      <c r="A212" s="32" t="s">
        <v>35</v>
      </c>
      <c r="B212" s="32">
        <v>108</v>
      </c>
      <c r="C212" s="36" t="str">
        <f t="shared" si="18"/>
        <v>CO-108</v>
      </c>
      <c r="D212" s="78">
        <f t="shared" si="17"/>
        <v>10391.219099999998</v>
      </c>
      <c r="E212" s="148">
        <v>9981</v>
      </c>
      <c r="F212" s="148">
        <f t="shared" si="22"/>
        <v>0</v>
      </c>
      <c r="G212" s="148">
        <v>9674</v>
      </c>
      <c r="M212" s="40"/>
      <c r="N212" s="80"/>
      <c r="O212" s="168"/>
      <c r="P212" s="168"/>
      <c r="Q212" s="79"/>
    </row>
    <row r="213" spans="1:17">
      <c r="A213" s="32" t="s">
        <v>35</v>
      </c>
      <c r="B213" s="32">
        <v>109</v>
      </c>
      <c r="C213" s="36" t="str">
        <f t="shared" si="18"/>
        <v>CO-109</v>
      </c>
      <c r="D213" s="78">
        <f t="shared" si="17"/>
        <v>10496.370199999999</v>
      </c>
      <c r="E213" s="148">
        <v>10082</v>
      </c>
      <c r="F213" s="148">
        <f t="shared" si="22"/>
        <v>0</v>
      </c>
      <c r="G213" s="148">
        <v>9771</v>
      </c>
      <c r="M213" s="40"/>
      <c r="N213" s="80"/>
      <c r="O213" s="168"/>
      <c r="P213" s="168"/>
      <c r="Q213" s="79"/>
    </row>
    <row r="214" spans="1:17">
      <c r="A214" s="32" t="s">
        <v>35</v>
      </c>
      <c r="B214" s="32">
        <v>110</v>
      </c>
      <c r="C214" s="36" t="str">
        <f t="shared" si="18"/>
        <v>CO-110</v>
      </c>
      <c r="D214" s="78">
        <f t="shared" si="17"/>
        <v>10600.4802</v>
      </c>
      <c r="E214" s="148">
        <v>10182</v>
      </c>
      <c r="F214" s="148">
        <f t="shared" si="22"/>
        <v>0</v>
      </c>
      <c r="G214" s="148">
        <v>9868</v>
      </c>
      <c r="M214" s="40"/>
      <c r="N214" s="80"/>
      <c r="O214" s="168"/>
      <c r="P214" s="168"/>
      <c r="Q214" s="79"/>
    </row>
    <row r="215" spans="1:17">
      <c r="A215" s="32" t="s">
        <v>35</v>
      </c>
      <c r="B215" s="32">
        <v>111</v>
      </c>
      <c r="C215" s="36" t="str">
        <f t="shared" si="18"/>
        <v>CO-111</v>
      </c>
      <c r="D215" s="78">
        <f t="shared" si="17"/>
        <v>10706.672399999999</v>
      </c>
      <c r="E215" s="148">
        <v>10284</v>
      </c>
      <c r="F215" s="148">
        <f t="shared" si="22"/>
        <v>0</v>
      </c>
      <c r="G215" s="148">
        <v>9968</v>
      </c>
      <c r="M215" s="40"/>
      <c r="N215" s="80"/>
      <c r="O215" s="168"/>
      <c r="P215" s="168"/>
      <c r="Q215" s="79"/>
    </row>
    <row r="216" spans="1:17">
      <c r="A216" s="32" t="s">
        <v>35</v>
      </c>
      <c r="B216" s="32">
        <v>112</v>
      </c>
      <c r="C216" s="36" t="str">
        <f t="shared" si="18"/>
        <v>CO-112</v>
      </c>
      <c r="D216" s="78">
        <f t="shared" si="17"/>
        <v>10812.864599999999</v>
      </c>
      <c r="E216" s="148">
        <v>10386</v>
      </c>
      <c r="F216" s="148">
        <f t="shared" si="22"/>
        <v>0</v>
      </c>
      <c r="G216" s="148">
        <v>10067</v>
      </c>
      <c r="M216" s="40"/>
      <c r="N216" s="80"/>
      <c r="O216" s="168"/>
      <c r="P216" s="168"/>
      <c r="Q216" s="79"/>
    </row>
    <row r="217" spans="1:17">
      <c r="A217" s="32" t="s">
        <v>35</v>
      </c>
      <c r="B217" s="32">
        <v>113</v>
      </c>
      <c r="C217" s="36" t="str">
        <f t="shared" si="18"/>
        <v>CO-113</v>
      </c>
      <c r="D217" s="78">
        <f t="shared" si="17"/>
        <v>10921.138999999999</v>
      </c>
      <c r="E217" s="148">
        <v>10490</v>
      </c>
      <c r="F217" s="148">
        <f t="shared" si="22"/>
        <v>0</v>
      </c>
      <c r="G217" s="148">
        <v>10167</v>
      </c>
      <c r="M217" s="40"/>
      <c r="N217" s="80"/>
      <c r="O217" s="168"/>
      <c r="P217" s="168"/>
      <c r="Q217" s="79"/>
    </row>
    <row r="218" spans="1:17">
      <c r="A218" s="32" t="s">
        <v>35</v>
      </c>
      <c r="B218" s="32">
        <v>114</v>
      </c>
      <c r="C218" s="36" t="str">
        <f t="shared" si="18"/>
        <v>CO-114</v>
      </c>
      <c r="D218" s="78">
        <f t="shared" si="17"/>
        <v>11030.4545</v>
      </c>
      <c r="E218" s="148">
        <v>10595</v>
      </c>
      <c r="F218" s="148">
        <f t="shared" si="22"/>
        <v>0</v>
      </c>
      <c r="G218" s="148">
        <v>10269</v>
      </c>
      <c r="M218" s="40"/>
      <c r="N218" s="80"/>
      <c r="O218" s="168"/>
      <c r="P218" s="168"/>
      <c r="Q218" s="79"/>
    </row>
    <row r="219" spans="1:17">
      <c r="A219" s="32" t="s">
        <v>35</v>
      </c>
      <c r="B219" s="32">
        <v>115</v>
      </c>
      <c r="C219" s="36" t="str">
        <f t="shared" si="18"/>
        <v>CO-115</v>
      </c>
      <c r="D219" s="78">
        <f t="shared" ref="D219:D223" si="23">+E219*104.11%</f>
        <v>11140.811099999999</v>
      </c>
      <c r="E219" s="148">
        <v>10701</v>
      </c>
      <c r="F219" s="148">
        <f t="shared" si="22"/>
        <v>0</v>
      </c>
      <c r="G219" s="148">
        <v>10371</v>
      </c>
      <c r="M219" s="40"/>
      <c r="N219" s="80"/>
      <c r="O219" s="168"/>
      <c r="P219" s="168"/>
      <c r="Q219" s="79"/>
    </row>
    <row r="220" spans="1:17">
      <c r="A220" s="32" t="s">
        <v>35</v>
      </c>
      <c r="B220" s="32">
        <v>116</v>
      </c>
      <c r="C220" s="36" t="str">
        <f t="shared" si="18"/>
        <v>CO-116</v>
      </c>
      <c r="D220" s="78">
        <f t="shared" si="23"/>
        <v>11252.208799999999</v>
      </c>
      <c r="E220" s="148">
        <v>10808</v>
      </c>
      <c r="F220" s="148">
        <f t="shared" si="22"/>
        <v>0</v>
      </c>
      <c r="G220" s="148">
        <v>10476</v>
      </c>
      <c r="M220" s="40"/>
      <c r="N220" s="80"/>
      <c r="O220" s="168"/>
      <c r="P220" s="168"/>
      <c r="Q220" s="79"/>
    </row>
    <row r="221" spans="1:17">
      <c r="A221" s="32" t="s">
        <v>35</v>
      </c>
      <c r="B221" s="32">
        <v>117</v>
      </c>
      <c r="C221" s="36" t="str">
        <f t="shared" si="18"/>
        <v>CO-117</v>
      </c>
      <c r="D221" s="78">
        <f t="shared" si="23"/>
        <v>11364.647599999998</v>
      </c>
      <c r="E221" s="148">
        <v>10916</v>
      </c>
      <c r="F221" s="148">
        <f t="shared" si="22"/>
        <v>0</v>
      </c>
      <c r="G221" s="148">
        <v>10580</v>
      </c>
      <c r="M221" s="40"/>
      <c r="N221" s="80"/>
      <c r="O221" s="168"/>
      <c r="P221" s="168"/>
      <c r="Q221" s="79"/>
    </row>
    <row r="222" spans="1:17">
      <c r="A222" s="32" t="s">
        <v>35</v>
      </c>
      <c r="B222" s="32">
        <v>118</v>
      </c>
      <c r="C222" s="36" t="str">
        <f t="shared" si="18"/>
        <v>CO-118</v>
      </c>
      <c r="D222" s="78">
        <f t="shared" si="23"/>
        <v>11479.168599999999</v>
      </c>
      <c r="E222" s="148">
        <v>11026</v>
      </c>
      <c r="F222" s="148">
        <f t="shared" si="22"/>
        <v>0</v>
      </c>
      <c r="G222" s="148">
        <v>10686</v>
      </c>
      <c r="M222" s="40"/>
      <c r="N222" s="80"/>
      <c r="O222" s="168"/>
      <c r="P222" s="168"/>
      <c r="Q222" s="79"/>
    </row>
    <row r="223" spans="1:17">
      <c r="A223" s="32" t="s">
        <v>35</v>
      </c>
      <c r="B223" s="32">
        <v>119</v>
      </c>
      <c r="C223" s="36" t="str">
        <f t="shared" ref="C223" si="24">CONCATENATE(A223,"-",B223)</f>
        <v>CO-119</v>
      </c>
      <c r="D223" s="78">
        <f t="shared" si="23"/>
        <v>11593.6896</v>
      </c>
      <c r="E223" s="148">
        <v>11136</v>
      </c>
      <c r="N223" s="80"/>
      <c r="O223" s="168"/>
      <c r="P223" s="168"/>
      <c r="Q223" s="79"/>
    </row>
    <row r="224" spans="1:17">
      <c r="C224" s="36"/>
      <c r="N224" s="80"/>
      <c r="O224" s="168"/>
      <c r="P224" s="168"/>
      <c r="Q224" s="79"/>
    </row>
    <row r="225" spans="1:17">
      <c r="D225" s="32"/>
      <c r="E225" s="169"/>
      <c r="F225" s="32"/>
      <c r="G225" s="32"/>
      <c r="H225" s="32"/>
      <c r="I225" s="32"/>
      <c r="J225" s="32"/>
      <c r="K225" s="32"/>
      <c r="L225" s="32"/>
      <c r="M225" s="32"/>
      <c r="N225" s="80"/>
      <c r="O225" s="168"/>
      <c r="P225" s="168"/>
      <c r="Q225" s="79"/>
    </row>
    <row r="226" spans="1:17">
      <c r="A226" s="32" t="s">
        <v>79</v>
      </c>
      <c r="B226" s="32">
        <v>1</v>
      </c>
      <c r="C226" s="36" t="str">
        <f t="shared" ref="C226:C254" si="25">CONCATENATE(A226,"-",B226)</f>
        <v>AM-1</v>
      </c>
      <c r="D226" s="78">
        <v>0</v>
      </c>
      <c r="E226" s="148">
        <v>0</v>
      </c>
      <c r="F226" s="148">
        <v>0</v>
      </c>
      <c r="G226" s="148">
        <v>0</v>
      </c>
      <c r="H226" s="148">
        <f t="shared" ref="H226:H254" si="26">ROUND((I226/102.31%*105.07%),2)</f>
        <v>0</v>
      </c>
      <c r="I226" s="148">
        <v>0</v>
      </c>
      <c r="J226" s="148">
        <f t="shared" ref="J226:J254" si="27">ROUND(K226,2)</f>
        <v>0</v>
      </c>
      <c r="K226" s="148">
        <v>0</v>
      </c>
      <c r="L226" s="149">
        <v>0</v>
      </c>
      <c r="M226" s="40">
        <v>0</v>
      </c>
      <c r="N226" s="80"/>
      <c r="O226" s="168"/>
      <c r="P226" s="168"/>
      <c r="Q226" s="79"/>
    </row>
    <row r="227" spans="1:17">
      <c r="A227" s="32" t="s">
        <v>79</v>
      </c>
      <c r="B227" s="32">
        <v>2</v>
      </c>
      <c r="C227" s="36" t="str">
        <f t="shared" si="25"/>
        <v>AM-2</v>
      </c>
      <c r="D227" s="78"/>
      <c r="F227" s="148">
        <v>20358.310000000001</v>
      </c>
      <c r="G227" s="148">
        <v>20358.310000000001</v>
      </c>
      <c r="H227" s="148">
        <f t="shared" si="26"/>
        <v>20358.310000000001</v>
      </c>
      <c r="I227" s="148">
        <v>19823.534445000005</v>
      </c>
      <c r="J227" s="148">
        <f t="shared" si="27"/>
        <v>19375.95</v>
      </c>
      <c r="K227" s="148">
        <v>19375.946425229256</v>
      </c>
      <c r="L227" s="148">
        <v>18764.232447442628</v>
      </c>
      <c r="M227" s="40">
        <v>18042.531199464065</v>
      </c>
      <c r="N227" s="80"/>
      <c r="O227" s="168"/>
      <c r="P227" s="168"/>
    </row>
    <row r="228" spans="1:17">
      <c r="A228" s="32" t="s">
        <v>79</v>
      </c>
      <c r="B228" s="32">
        <v>4</v>
      </c>
      <c r="C228" s="36" t="str">
        <f t="shared" si="25"/>
        <v>AM-4</v>
      </c>
      <c r="D228" s="78">
        <v>7296.83</v>
      </c>
      <c r="E228" s="148">
        <v>7395</v>
      </c>
      <c r="F228" s="148">
        <v>6815.02</v>
      </c>
      <c r="G228" s="148">
        <v>6815.02</v>
      </c>
      <c r="H228" s="148">
        <f t="shared" si="26"/>
        <v>6815.02</v>
      </c>
      <c r="I228" s="148">
        <v>6636</v>
      </c>
      <c r="J228" s="148">
        <f t="shared" si="27"/>
        <v>6486.02</v>
      </c>
      <c r="K228" s="148">
        <v>6486.0164677845269</v>
      </c>
      <c r="L228" s="148">
        <v>6281.2477898358775</v>
      </c>
      <c r="M228" s="40">
        <v>6039.6613363806509</v>
      </c>
      <c r="N228" s="80"/>
      <c r="O228" s="168"/>
      <c r="P228" s="168"/>
    </row>
    <row r="229" spans="1:17">
      <c r="A229" s="32" t="s">
        <v>79</v>
      </c>
      <c r="B229" s="32">
        <v>5</v>
      </c>
      <c r="C229" s="36" t="str">
        <f t="shared" si="25"/>
        <v>AM-5</v>
      </c>
      <c r="D229" s="78">
        <v>7845.33</v>
      </c>
      <c r="E229" s="148">
        <v>7910</v>
      </c>
      <c r="F229" s="148">
        <v>7297.7</v>
      </c>
      <c r="G229" s="148">
        <v>7297.7</v>
      </c>
      <c r="H229" s="148">
        <f t="shared" si="26"/>
        <v>7297.7</v>
      </c>
      <c r="I229" s="148">
        <v>7106</v>
      </c>
      <c r="J229" s="148">
        <f t="shared" si="27"/>
        <v>6946.79</v>
      </c>
      <c r="K229" s="148">
        <v>6946.7875630762564</v>
      </c>
      <c r="L229" s="148">
        <v>6727.4719766378621</v>
      </c>
      <c r="M229" s="40">
        <v>6468.7230544594822</v>
      </c>
      <c r="N229" s="80"/>
      <c r="O229" s="168"/>
      <c r="P229" s="168"/>
    </row>
    <row r="230" spans="1:17">
      <c r="A230" s="32" t="s">
        <v>79</v>
      </c>
      <c r="B230" s="32">
        <v>6</v>
      </c>
      <c r="C230" s="36" t="str">
        <f t="shared" si="25"/>
        <v>AM-6</v>
      </c>
      <c r="D230" s="78">
        <v>8391.75</v>
      </c>
      <c r="E230" s="148">
        <v>8442</v>
      </c>
      <c r="F230" s="148">
        <v>7796.81</v>
      </c>
      <c r="G230" s="148">
        <v>7796.81</v>
      </c>
      <c r="H230" s="148">
        <f t="shared" si="26"/>
        <v>7796.81</v>
      </c>
      <c r="I230" s="148">
        <v>7592</v>
      </c>
      <c r="J230" s="148">
        <f t="shared" si="27"/>
        <v>7420.97</v>
      </c>
      <c r="K230" s="148">
        <v>7420.9677194214064</v>
      </c>
      <c r="L230" s="148">
        <v>7186.681889813487</v>
      </c>
      <c r="M230" s="40">
        <v>6910.2710478975832</v>
      </c>
      <c r="N230" s="80"/>
      <c r="O230" s="168"/>
      <c r="P230" s="168"/>
    </row>
    <row r="231" spans="1:17">
      <c r="A231" s="32" t="s">
        <v>79</v>
      </c>
      <c r="B231" s="32">
        <v>7</v>
      </c>
      <c r="C231" s="36" t="str">
        <f t="shared" si="25"/>
        <v>AM-7</v>
      </c>
      <c r="D231" s="78">
        <v>8956.08</v>
      </c>
      <c r="E231" s="148">
        <v>8960</v>
      </c>
      <c r="F231" s="148">
        <v>8282.57</v>
      </c>
      <c r="G231" s="148">
        <v>8282.57</v>
      </c>
      <c r="H231" s="148">
        <f t="shared" si="26"/>
        <v>8282.57</v>
      </c>
      <c r="I231" s="148">
        <v>8065</v>
      </c>
      <c r="J231" s="148">
        <f t="shared" si="27"/>
        <v>7881.75</v>
      </c>
      <c r="K231" s="148">
        <v>7881.7507338785172</v>
      </c>
      <c r="L231" s="148">
        <v>7632.9176194833599</v>
      </c>
      <c r="M231" s="40">
        <v>7339.3438648878455</v>
      </c>
      <c r="N231" s="80"/>
      <c r="O231" s="168"/>
      <c r="P231" s="168"/>
    </row>
    <row r="232" spans="1:17">
      <c r="A232" s="32" t="s">
        <v>79</v>
      </c>
      <c r="B232" s="32">
        <v>8</v>
      </c>
      <c r="C232" s="36" t="str">
        <f t="shared" si="25"/>
        <v>AM-8</v>
      </c>
      <c r="D232" s="78">
        <v>9505.67</v>
      </c>
      <c r="E232" s="148">
        <v>9471</v>
      </c>
      <c r="F232" s="148">
        <v>8763.19</v>
      </c>
      <c r="G232" s="148">
        <v>8763.19</v>
      </c>
      <c r="H232" s="148">
        <f t="shared" si="26"/>
        <v>8763.19</v>
      </c>
      <c r="I232" s="148">
        <v>8533</v>
      </c>
      <c r="J232" s="148">
        <f t="shared" si="27"/>
        <v>8341.33</v>
      </c>
      <c r="K232" s="148">
        <v>8341.3299126321635</v>
      </c>
      <c r="L232" s="148">
        <v>8077.9875194965762</v>
      </c>
      <c r="M232" s="40">
        <v>7767.2956918236305</v>
      </c>
      <c r="N232" s="80"/>
      <c r="O232" s="168"/>
      <c r="P232" s="168"/>
    </row>
    <row r="233" spans="1:17">
      <c r="A233" s="32" t="s">
        <v>79</v>
      </c>
      <c r="B233" s="32">
        <v>9</v>
      </c>
      <c r="C233" s="36" t="str">
        <f t="shared" si="25"/>
        <v>AM-9</v>
      </c>
      <c r="D233" s="78">
        <v>10047.83</v>
      </c>
      <c r="E233" s="148">
        <v>9997</v>
      </c>
      <c r="F233" s="148">
        <v>9257.17</v>
      </c>
      <c r="G233" s="148">
        <v>9257.17</v>
      </c>
      <c r="H233" s="148">
        <f t="shared" si="26"/>
        <v>9257.17</v>
      </c>
      <c r="I233" s="148">
        <v>9014</v>
      </c>
      <c r="J233" s="148">
        <f t="shared" si="27"/>
        <v>8809.36</v>
      </c>
      <c r="K233" s="148">
        <v>8809.3597796408103</v>
      </c>
      <c r="L233" s="148">
        <v>8531.2413128421558</v>
      </c>
      <c r="M233" s="40">
        <v>8203.1166469636119</v>
      </c>
      <c r="N233" s="80"/>
      <c r="O233" s="168"/>
      <c r="P233" s="168"/>
    </row>
    <row r="234" spans="1:17">
      <c r="A234" s="32" t="s">
        <v>79</v>
      </c>
      <c r="B234" s="32">
        <v>10</v>
      </c>
      <c r="C234" s="36" t="str">
        <f t="shared" si="25"/>
        <v>AM-10</v>
      </c>
      <c r="D234" s="78">
        <v>10605.83</v>
      </c>
      <c r="E234" s="148">
        <v>10514</v>
      </c>
      <c r="F234" s="148">
        <v>9741.9</v>
      </c>
      <c r="G234" s="148">
        <v>9741.9</v>
      </c>
      <c r="H234" s="148">
        <f t="shared" si="26"/>
        <v>9741.9</v>
      </c>
      <c r="I234" s="148">
        <v>9486</v>
      </c>
      <c r="J234" s="148">
        <f t="shared" si="27"/>
        <v>9271.32</v>
      </c>
      <c r="K234" s="148">
        <v>9271.322791470624</v>
      </c>
      <c r="L234" s="148">
        <v>8978.6197864329115</v>
      </c>
      <c r="M234" s="40">
        <v>8633.2882561854913</v>
      </c>
      <c r="N234" s="80"/>
      <c r="O234" s="168"/>
      <c r="P234" s="168"/>
    </row>
    <row r="235" spans="1:17">
      <c r="A235" s="32" t="s">
        <v>79</v>
      </c>
      <c r="B235" s="32">
        <v>11</v>
      </c>
      <c r="C235" s="36" t="str">
        <f t="shared" si="25"/>
        <v>AM-11</v>
      </c>
      <c r="D235" s="78">
        <v>11154.33</v>
      </c>
      <c r="E235" s="148">
        <v>11033</v>
      </c>
      <c r="F235" s="148">
        <v>10228.69</v>
      </c>
      <c r="G235" s="148">
        <v>10228.69</v>
      </c>
      <c r="H235" s="148">
        <f t="shared" si="26"/>
        <v>10228.69</v>
      </c>
      <c r="I235" s="148">
        <v>9960</v>
      </c>
      <c r="J235" s="148">
        <f t="shared" si="27"/>
        <v>9734.58</v>
      </c>
      <c r="K235" s="148">
        <v>9734.5849923269416</v>
      </c>
      <c r="L235" s="148">
        <v>9427.2564326234187</v>
      </c>
      <c r="M235" s="40">
        <v>9064.6696467532875</v>
      </c>
      <c r="N235" s="80"/>
      <c r="O235" s="168"/>
      <c r="P235" s="168"/>
    </row>
    <row r="236" spans="1:17">
      <c r="A236" s="32" t="s">
        <v>79</v>
      </c>
      <c r="B236" s="32">
        <v>12</v>
      </c>
      <c r="C236" s="36" t="str">
        <f t="shared" si="25"/>
        <v>AM-12</v>
      </c>
      <c r="D236" s="78">
        <v>11704.92</v>
      </c>
      <c r="E236" s="148">
        <v>11549</v>
      </c>
      <c r="F236" s="148">
        <v>10713.42</v>
      </c>
      <c r="G236" s="148">
        <v>10713.42</v>
      </c>
      <c r="H236" s="148">
        <f t="shared" si="26"/>
        <v>10713.42</v>
      </c>
      <c r="I236" s="148">
        <v>10432</v>
      </c>
      <c r="J236" s="148">
        <f t="shared" si="27"/>
        <v>10195.36</v>
      </c>
      <c r="K236" s="148">
        <v>10195.356087618673</v>
      </c>
      <c r="L236" s="148">
        <v>9873.4806194254052</v>
      </c>
      <c r="M236" s="40">
        <v>9493.7313648321197</v>
      </c>
      <c r="N236" s="80"/>
      <c r="O236" s="168"/>
      <c r="P236" s="168"/>
    </row>
    <row r="237" spans="1:17">
      <c r="A237" s="32" t="s">
        <v>79</v>
      </c>
      <c r="B237" s="32">
        <v>13</v>
      </c>
      <c r="C237" s="36" t="str">
        <f t="shared" si="25"/>
        <v>AM-13</v>
      </c>
      <c r="D237" s="78">
        <v>12252.33</v>
      </c>
      <c r="E237" s="148">
        <v>12056</v>
      </c>
      <c r="F237" s="148">
        <v>11188.91</v>
      </c>
      <c r="G237" s="148">
        <v>11188.91</v>
      </c>
      <c r="H237" s="148">
        <f t="shared" si="26"/>
        <v>11188.91</v>
      </c>
      <c r="I237" s="148">
        <v>10895</v>
      </c>
      <c r="J237" s="148">
        <f t="shared" si="27"/>
        <v>10649.98</v>
      </c>
      <c r="K237" s="148">
        <v>10649.976893573896</v>
      </c>
      <c r="L237" s="148">
        <v>10313.748686397343</v>
      </c>
      <c r="M237" s="40">
        <v>9917.0660446128295</v>
      </c>
      <c r="N237" s="80"/>
      <c r="O237" s="168"/>
      <c r="P237" s="168"/>
    </row>
    <row r="238" spans="1:17">
      <c r="A238" s="32" t="s">
        <v>79</v>
      </c>
      <c r="B238" s="32">
        <v>14</v>
      </c>
      <c r="C238" s="36" t="str">
        <f t="shared" si="25"/>
        <v>AM-14</v>
      </c>
      <c r="D238" s="78">
        <v>12790.17</v>
      </c>
      <c r="E238" s="148">
        <v>12579</v>
      </c>
      <c r="F238" s="148">
        <v>11679.81</v>
      </c>
      <c r="G238" s="148">
        <v>11679.81</v>
      </c>
      <c r="H238" s="148">
        <f t="shared" si="26"/>
        <v>11679.81</v>
      </c>
      <c r="I238" s="148">
        <v>11373</v>
      </c>
      <c r="J238" s="148">
        <f t="shared" si="27"/>
        <v>11116.91</v>
      </c>
      <c r="K238" s="148">
        <v>11116.91019736751</v>
      </c>
      <c r="L238" s="148">
        <v>10765.94053589726</v>
      </c>
      <c r="M238" s="40">
        <v>10351.865899901211</v>
      </c>
      <c r="N238" s="80"/>
      <c r="O238" s="168"/>
      <c r="P238" s="168"/>
    </row>
    <row r="239" spans="1:17">
      <c r="A239" s="32" t="s">
        <v>79</v>
      </c>
      <c r="B239" s="32">
        <v>15</v>
      </c>
      <c r="C239" s="36" t="str">
        <f t="shared" si="25"/>
        <v>AM-15</v>
      </c>
      <c r="D239" s="78">
        <v>13345</v>
      </c>
      <c r="E239" s="148">
        <v>13112</v>
      </c>
      <c r="F239" s="148">
        <v>12179.95</v>
      </c>
      <c r="G239" s="148">
        <v>12179.95</v>
      </c>
      <c r="H239" s="148">
        <f t="shared" si="26"/>
        <v>12179.95</v>
      </c>
      <c r="I239" s="148">
        <v>11860</v>
      </c>
      <c r="J239" s="148">
        <f t="shared" si="27"/>
        <v>11589.8</v>
      </c>
      <c r="K239" s="148">
        <v>11589.803083851533</v>
      </c>
      <c r="L239" s="148">
        <v>11223.903819341016</v>
      </c>
      <c r="M239" s="40">
        <v>10792.215210904822</v>
      </c>
      <c r="N239" s="80"/>
      <c r="O239" s="168"/>
      <c r="P239" s="168"/>
    </row>
    <row r="240" spans="1:17">
      <c r="A240" s="32" t="s">
        <v>79</v>
      </c>
      <c r="B240" s="32">
        <v>16</v>
      </c>
      <c r="C240" s="36" t="str">
        <f t="shared" si="25"/>
        <v>AM-16</v>
      </c>
      <c r="D240" s="78">
        <v>13910.5</v>
      </c>
      <c r="E240" s="148">
        <v>13624</v>
      </c>
      <c r="F240" s="148">
        <v>12659.54</v>
      </c>
      <c r="G240" s="148">
        <v>12659.54</v>
      </c>
      <c r="H240" s="148">
        <f t="shared" si="26"/>
        <v>12659.54</v>
      </c>
      <c r="I240" s="148">
        <v>12327</v>
      </c>
      <c r="J240" s="148">
        <f t="shared" si="27"/>
        <v>12048.09</v>
      </c>
      <c r="K240" s="148">
        <v>12048.094992744051</v>
      </c>
      <c r="L240" s="148">
        <v>11667.727089622362</v>
      </c>
      <c r="M240" s="40">
        <v>11218.968355406118</v>
      </c>
      <c r="N240" s="80"/>
      <c r="O240" s="168"/>
      <c r="P240" s="168"/>
    </row>
    <row r="241" spans="1:17">
      <c r="A241" s="32" t="s">
        <v>79</v>
      </c>
      <c r="B241" s="32">
        <v>17</v>
      </c>
      <c r="C241" s="36" t="str">
        <f t="shared" si="25"/>
        <v>AM-17</v>
      </c>
      <c r="D241" s="78">
        <v>14453.75</v>
      </c>
      <c r="E241" s="148">
        <v>14142</v>
      </c>
      <c r="F241" s="148">
        <v>13146.33</v>
      </c>
      <c r="G241" s="148">
        <v>13146.33</v>
      </c>
      <c r="H241" s="148">
        <f t="shared" si="26"/>
        <v>13146.33</v>
      </c>
      <c r="I241" s="148">
        <v>12801</v>
      </c>
      <c r="J241" s="148">
        <f t="shared" si="27"/>
        <v>12511.35</v>
      </c>
      <c r="K241" s="148">
        <v>12511.345274434991</v>
      </c>
      <c r="L241" s="148">
        <v>12116.352192944985</v>
      </c>
      <c r="M241" s="40">
        <v>11650.338647062485</v>
      </c>
      <c r="N241" s="80"/>
      <c r="O241" s="168"/>
      <c r="P241" s="168"/>
      <c r="Q241" s="149"/>
    </row>
    <row r="242" spans="1:17">
      <c r="A242" s="32" t="s">
        <v>79</v>
      </c>
      <c r="B242" s="32">
        <v>18</v>
      </c>
      <c r="C242" s="36" t="str">
        <f t="shared" si="25"/>
        <v>AM-18</v>
      </c>
      <c r="D242" s="78">
        <v>15003.25</v>
      </c>
      <c r="E242" s="148">
        <v>14671</v>
      </c>
      <c r="F242" s="148">
        <v>13643.39</v>
      </c>
      <c r="G242" s="148">
        <v>13643.39</v>
      </c>
      <c r="H242" s="148">
        <f t="shared" si="26"/>
        <v>13643.39</v>
      </c>
      <c r="I242" s="148">
        <v>13285</v>
      </c>
      <c r="J242" s="148">
        <f t="shared" si="27"/>
        <v>12984.24</v>
      </c>
      <c r="K242" s="148">
        <v>12984.238160919014</v>
      </c>
      <c r="L242" s="148">
        <v>12574.315476388741</v>
      </c>
      <c r="M242" s="40">
        <v>12090.687958066097</v>
      </c>
      <c r="N242" s="80"/>
      <c r="O242" s="168"/>
      <c r="P242" s="168"/>
      <c r="Q242" s="149"/>
    </row>
    <row r="243" spans="1:17">
      <c r="A243" s="32" t="s">
        <v>79</v>
      </c>
      <c r="B243" s="32">
        <v>19</v>
      </c>
      <c r="C243" s="36" t="str">
        <f t="shared" si="25"/>
        <v>AM-19</v>
      </c>
      <c r="D243" s="78">
        <v>15564.5</v>
      </c>
      <c r="E243" s="148">
        <v>15173</v>
      </c>
      <c r="F243" s="148">
        <v>14113.74</v>
      </c>
      <c r="G243" s="148">
        <v>14113.74</v>
      </c>
      <c r="H243" s="148">
        <f t="shared" si="26"/>
        <v>14113.74</v>
      </c>
      <c r="I243" s="148">
        <v>13743</v>
      </c>
      <c r="J243" s="148">
        <f t="shared" si="27"/>
        <v>13435.28</v>
      </c>
      <c r="K243" s="148">
        <v>13435.283217259994</v>
      </c>
      <c r="L243" s="148">
        <v>13011.120682994377</v>
      </c>
      <c r="M243" s="40">
        <v>12510.692964417669</v>
      </c>
      <c r="N243" s="80"/>
      <c r="O243" s="168"/>
      <c r="P243" s="168"/>
    </row>
    <row r="244" spans="1:17">
      <c r="A244" s="32" t="s">
        <v>79</v>
      </c>
      <c r="B244" s="32">
        <v>20</v>
      </c>
      <c r="C244" s="36" t="str">
        <f t="shared" si="25"/>
        <v>AM-20</v>
      </c>
      <c r="D244" s="78">
        <v>16097</v>
      </c>
      <c r="E244" s="148">
        <v>15699</v>
      </c>
      <c r="F244" s="148">
        <v>14607.72</v>
      </c>
      <c r="G244" s="148">
        <v>14607.72</v>
      </c>
      <c r="H244" s="148">
        <f t="shared" si="26"/>
        <v>14607.72</v>
      </c>
      <c r="I244" s="148">
        <v>14224</v>
      </c>
      <c r="J244" s="148">
        <f t="shared" si="27"/>
        <v>13902.12</v>
      </c>
      <c r="K244" s="148">
        <v>13902.121167730562</v>
      </c>
      <c r="L244" s="148">
        <v>13463.220189551193</v>
      </c>
      <c r="M244" s="40">
        <v>12945.404028414609</v>
      </c>
      <c r="N244" s="80"/>
      <c r="O244" s="168"/>
      <c r="P244" s="168"/>
    </row>
    <row r="245" spans="1:17">
      <c r="A245" s="32" t="s">
        <v>79</v>
      </c>
      <c r="B245" s="32">
        <v>21</v>
      </c>
      <c r="C245" s="36" t="str">
        <f t="shared" si="25"/>
        <v>AM-21</v>
      </c>
      <c r="D245" s="78">
        <v>16655.080000000002</v>
      </c>
      <c r="E245" s="148">
        <v>16218</v>
      </c>
      <c r="F245" s="148">
        <v>15095.53</v>
      </c>
      <c r="G245" s="148">
        <v>15095.53</v>
      </c>
      <c r="H245" s="148">
        <f t="shared" si="26"/>
        <v>15095.53</v>
      </c>
      <c r="I245" s="148">
        <v>14699</v>
      </c>
      <c r="J245" s="148">
        <f t="shared" si="27"/>
        <v>14367.76</v>
      </c>
      <c r="K245" s="148">
        <v>14367.755282497663</v>
      </c>
      <c r="L245" s="148">
        <v>13914.15386645135</v>
      </c>
      <c r="M245" s="40">
        <v>13378.994102357066</v>
      </c>
      <c r="N245" s="80"/>
      <c r="O245" s="168"/>
      <c r="P245" s="168"/>
    </row>
    <row r="246" spans="1:17">
      <c r="A246" s="32" t="s">
        <v>79</v>
      </c>
      <c r="B246" s="32">
        <v>22</v>
      </c>
      <c r="C246" s="36" t="str">
        <f t="shared" si="25"/>
        <v>AM-22</v>
      </c>
      <c r="D246" s="78">
        <v>17205.669999999998</v>
      </c>
      <c r="E246" s="148">
        <v>16733</v>
      </c>
      <c r="F246" s="148">
        <v>15577.18</v>
      </c>
      <c r="G246" s="148">
        <v>15577.18</v>
      </c>
      <c r="H246" s="148">
        <f t="shared" si="26"/>
        <v>15577.18</v>
      </c>
      <c r="I246" s="148">
        <v>15168</v>
      </c>
      <c r="J246" s="148">
        <f t="shared" si="27"/>
        <v>14826.15</v>
      </c>
      <c r="K246" s="148">
        <v>14826.154463878611</v>
      </c>
      <c r="L246" s="148">
        <v>14358.081022543687</v>
      </c>
      <c r="M246" s="40">
        <v>13805.847137061237</v>
      </c>
      <c r="N246" s="80"/>
      <c r="O246" s="168"/>
      <c r="P246" s="168"/>
    </row>
    <row r="247" spans="1:17">
      <c r="A247" s="32" t="s">
        <v>79</v>
      </c>
      <c r="B247" s="32">
        <v>23</v>
      </c>
      <c r="C247" s="36" t="str">
        <f t="shared" si="25"/>
        <v>AM-23</v>
      </c>
      <c r="D247" s="78">
        <v>17752.080000000002</v>
      </c>
      <c r="E247" s="148">
        <v>17257</v>
      </c>
      <c r="F247" s="148">
        <v>16070.13</v>
      </c>
      <c r="G247" s="148">
        <v>16070.13</v>
      </c>
      <c r="H247" s="148">
        <f t="shared" si="26"/>
        <v>16070.13</v>
      </c>
      <c r="I247" s="148">
        <v>15648</v>
      </c>
      <c r="J247" s="148">
        <f t="shared" si="27"/>
        <v>15295.36</v>
      </c>
      <c r="K247" s="148">
        <v>15295.364328259955</v>
      </c>
      <c r="L247" s="148">
        <v>14812.477559810144</v>
      </c>
      <c r="M247" s="40">
        <v>14242.766884432831</v>
      </c>
      <c r="N247" s="80"/>
      <c r="O247" s="168"/>
      <c r="P247" s="168"/>
    </row>
    <row r="248" spans="1:17">
      <c r="A248" s="32" t="s">
        <v>79</v>
      </c>
      <c r="B248" s="32">
        <v>24</v>
      </c>
      <c r="C248" s="36" t="str">
        <f t="shared" si="25"/>
        <v>AM-24</v>
      </c>
      <c r="D248" s="78">
        <v>18505.580000000002</v>
      </c>
      <c r="E248" s="148">
        <v>17775</v>
      </c>
      <c r="F248" s="148">
        <v>16555.89</v>
      </c>
      <c r="G248" s="148">
        <v>16555.89</v>
      </c>
      <c r="H248" s="148">
        <f t="shared" si="26"/>
        <v>16555.89</v>
      </c>
      <c r="I248" s="148">
        <v>16121</v>
      </c>
      <c r="J248" s="148">
        <f t="shared" si="27"/>
        <v>15757.43</v>
      </c>
      <c r="K248" s="148">
        <v>15757.434612578196</v>
      </c>
      <c r="L248" s="148">
        <v>15259.959919211889</v>
      </c>
      <c r="M248" s="40">
        <v>14673.038383857585</v>
      </c>
      <c r="N248" s="80"/>
      <c r="O248" s="168"/>
      <c r="P248" s="168"/>
    </row>
    <row r="249" spans="1:17">
      <c r="A249" s="32" t="s">
        <v>79</v>
      </c>
      <c r="B249" s="32">
        <v>25</v>
      </c>
      <c r="C249" s="36" t="str">
        <f t="shared" si="25"/>
        <v>AM-25</v>
      </c>
      <c r="D249" s="78">
        <v>19044.830000000002</v>
      </c>
      <c r="E249" s="148">
        <v>18293</v>
      </c>
      <c r="F249" s="148">
        <v>17042.68</v>
      </c>
      <c r="G249" s="148">
        <v>17042.68</v>
      </c>
      <c r="H249" s="148">
        <f t="shared" si="26"/>
        <v>17042.68</v>
      </c>
      <c r="I249" s="148">
        <v>16595</v>
      </c>
      <c r="J249" s="148">
        <f t="shared" si="27"/>
        <v>16219.4</v>
      </c>
      <c r="K249" s="148">
        <v>16219.397624408008</v>
      </c>
      <c r="L249" s="148">
        <v>15707.338392802641</v>
      </c>
      <c r="M249" s="40">
        <v>15103.209993079463</v>
      </c>
      <c r="N249" s="80"/>
      <c r="O249" s="168"/>
      <c r="P249" s="168"/>
    </row>
    <row r="250" spans="1:17">
      <c r="A250" s="32" t="s">
        <v>79</v>
      </c>
      <c r="B250" s="32">
        <v>26</v>
      </c>
      <c r="C250" s="36" t="str">
        <f t="shared" si="25"/>
        <v>AM-26</v>
      </c>
      <c r="D250" s="78">
        <v>19593.5</v>
      </c>
      <c r="E250" s="148">
        <v>18820</v>
      </c>
      <c r="F250" s="148">
        <v>17536.66</v>
      </c>
      <c r="G250" s="148">
        <v>17536.66</v>
      </c>
      <c r="H250" s="148">
        <f t="shared" si="26"/>
        <v>17536.66</v>
      </c>
      <c r="I250" s="148">
        <v>17076</v>
      </c>
      <c r="J250" s="148">
        <f t="shared" si="27"/>
        <v>16688.62</v>
      </c>
      <c r="K250" s="148">
        <v>16688.619407954735</v>
      </c>
      <c r="L250" s="148">
        <v>16161.746472936991</v>
      </c>
      <c r="M250" s="40">
        <v>15540.140839362492</v>
      </c>
      <c r="N250" s="80"/>
      <c r="O250" s="168"/>
      <c r="P250" s="168"/>
    </row>
    <row r="251" spans="1:17">
      <c r="A251" s="32" t="s">
        <v>79</v>
      </c>
      <c r="B251" s="32">
        <v>27</v>
      </c>
      <c r="C251" s="36" t="str">
        <f t="shared" si="25"/>
        <v>AM-27</v>
      </c>
      <c r="D251" s="78">
        <v>20124.5</v>
      </c>
      <c r="E251" s="148">
        <v>19330</v>
      </c>
      <c r="F251" s="148">
        <v>18015.23</v>
      </c>
      <c r="G251" s="148">
        <v>18015.23</v>
      </c>
      <c r="H251" s="148">
        <f t="shared" si="26"/>
        <v>18015.23</v>
      </c>
      <c r="I251" s="148">
        <v>17542</v>
      </c>
      <c r="J251" s="148">
        <f t="shared" si="27"/>
        <v>17145.810000000001</v>
      </c>
      <c r="K251" s="148">
        <v>17145.814753632218</v>
      </c>
      <c r="L251" s="148">
        <v>16604.50779937267</v>
      </c>
      <c r="M251" s="40">
        <v>15965.872884012182</v>
      </c>
      <c r="N251" s="80"/>
      <c r="O251" s="168"/>
      <c r="P251" s="168"/>
    </row>
    <row r="252" spans="1:17">
      <c r="A252" s="32" t="s">
        <v>79</v>
      </c>
      <c r="B252" s="32">
        <v>28</v>
      </c>
      <c r="C252" s="36" t="str">
        <f t="shared" si="25"/>
        <v>AM-28</v>
      </c>
      <c r="D252" s="78">
        <v>20665.830000000002</v>
      </c>
      <c r="E252" s="148">
        <v>19850</v>
      </c>
      <c r="F252" s="148">
        <v>18503.04</v>
      </c>
      <c r="G252" s="148">
        <v>18503.04</v>
      </c>
      <c r="H252" s="148">
        <f t="shared" si="26"/>
        <v>18503.04</v>
      </c>
      <c r="I252" s="148">
        <v>18017</v>
      </c>
      <c r="J252" s="148">
        <f t="shared" si="27"/>
        <v>17608.98</v>
      </c>
      <c r="K252" s="148">
        <v>17608.981601165495</v>
      </c>
      <c r="L252" s="148">
        <v>17053.05210262008</v>
      </c>
      <c r="M252" s="40">
        <v>16397.16548328854</v>
      </c>
      <c r="N252" s="80"/>
      <c r="O252" s="168"/>
      <c r="P252" s="168"/>
    </row>
    <row r="253" spans="1:17">
      <c r="A253" s="32" t="s">
        <v>79</v>
      </c>
      <c r="B253" s="32">
        <v>29</v>
      </c>
      <c r="C253" s="36" t="str">
        <f t="shared" si="25"/>
        <v>AM-29</v>
      </c>
      <c r="D253" s="78">
        <v>21205.08</v>
      </c>
      <c r="E253" s="148">
        <v>20368</v>
      </c>
      <c r="F253" s="148">
        <v>18988.8</v>
      </c>
      <c r="G253" s="148">
        <v>18988.8</v>
      </c>
      <c r="H253" s="148">
        <f t="shared" si="26"/>
        <v>18988.8</v>
      </c>
      <c r="I253" s="148">
        <v>18490</v>
      </c>
      <c r="J253" s="148">
        <f t="shared" si="27"/>
        <v>18073.419999999998</v>
      </c>
      <c r="K253" s="148">
        <v>18073.423799394513</v>
      </c>
      <c r="L253" s="148">
        <v>17502.831492731468</v>
      </c>
      <c r="M253" s="40">
        <v>16829.645666087948</v>
      </c>
      <c r="N253" s="80"/>
      <c r="O253" s="168"/>
      <c r="P253" s="168"/>
    </row>
    <row r="254" spans="1:17">
      <c r="A254" s="32" t="s">
        <v>79</v>
      </c>
      <c r="B254" s="32">
        <v>30</v>
      </c>
      <c r="C254" s="36" t="str">
        <f t="shared" si="25"/>
        <v>AM-30</v>
      </c>
      <c r="D254" s="78">
        <v>22021.33</v>
      </c>
      <c r="E254" s="148">
        <v>21152</v>
      </c>
      <c r="F254" s="148">
        <v>19725.14</v>
      </c>
      <c r="G254" s="148">
        <v>19725.14</v>
      </c>
      <c r="H254" s="148">
        <f t="shared" si="26"/>
        <v>19725.14</v>
      </c>
      <c r="I254" s="148">
        <v>19207</v>
      </c>
      <c r="J254" s="148">
        <f t="shared" si="27"/>
        <v>18772.48</v>
      </c>
      <c r="K254" s="148">
        <v>18772.482848979591</v>
      </c>
      <c r="L254" s="148">
        <v>18179.820694343976</v>
      </c>
      <c r="M254" s="40">
        <v>17480.596821484593</v>
      </c>
      <c r="N254" s="80"/>
      <c r="O254" s="168"/>
      <c r="P254" s="168"/>
    </row>
    <row r="255" spans="1:17">
      <c r="C255" s="36"/>
      <c r="D255" s="148"/>
      <c r="M255" s="149"/>
      <c r="N255" s="80"/>
      <c r="O255" s="168"/>
      <c r="P255" s="168"/>
      <c r="Q255" s="79"/>
    </row>
    <row r="256" spans="1:17">
      <c r="C256" s="36"/>
      <c r="D256" s="148"/>
      <c r="M256" s="149"/>
      <c r="N256" s="80"/>
      <c r="O256" s="168"/>
      <c r="P256" s="168"/>
      <c r="Q256" s="79"/>
    </row>
    <row r="257" spans="1:17">
      <c r="A257" s="32" t="s">
        <v>80</v>
      </c>
      <c r="B257" s="32">
        <v>1</v>
      </c>
      <c r="C257" s="36" t="str">
        <f t="shared" ref="C257:C290" si="28">CONCATENATE(A257,"-",B257)</f>
        <v>CM-1</v>
      </c>
      <c r="D257" s="78">
        <v>0</v>
      </c>
      <c r="E257" s="148">
        <v>0</v>
      </c>
      <c r="F257" s="148">
        <v>0</v>
      </c>
      <c r="G257" s="148">
        <v>0</v>
      </c>
      <c r="H257" s="148">
        <f t="shared" ref="H257:H285" si="29">ROUND((I257/102.31%*105.07%),2)</f>
        <v>0</v>
      </c>
      <c r="I257" s="148">
        <v>0</v>
      </c>
      <c r="J257" s="148">
        <f t="shared" ref="J257:J285" si="30">ROUND(K257,2)</f>
        <v>0</v>
      </c>
      <c r="K257" s="148">
        <v>0</v>
      </c>
      <c r="L257" s="149">
        <v>0</v>
      </c>
      <c r="M257" s="40">
        <v>0</v>
      </c>
      <c r="N257" s="80"/>
      <c r="O257" s="168"/>
      <c r="P257" s="168"/>
      <c r="Q257" s="79"/>
    </row>
    <row r="258" spans="1:17">
      <c r="A258" s="32" t="s">
        <v>80</v>
      </c>
      <c r="B258" s="32">
        <v>2</v>
      </c>
      <c r="C258" s="36" t="str">
        <f t="shared" si="28"/>
        <v>CM-2</v>
      </c>
      <c r="D258" s="78"/>
      <c r="F258" s="148">
        <v>20358.310000000001</v>
      </c>
      <c r="G258" s="148">
        <v>20358.310000000001</v>
      </c>
      <c r="H258" s="148">
        <f t="shared" si="29"/>
        <v>20358.310000000001</v>
      </c>
      <c r="I258" s="148">
        <v>19823.534445000005</v>
      </c>
      <c r="J258" s="148">
        <f t="shared" si="30"/>
        <v>19375.95</v>
      </c>
      <c r="K258" s="148">
        <v>19375.946425229256</v>
      </c>
      <c r="L258" s="148">
        <v>18764.232447442628</v>
      </c>
      <c r="M258" s="40">
        <v>18042.531199464065</v>
      </c>
      <c r="N258" s="80"/>
      <c r="O258" s="168"/>
      <c r="P258" s="168"/>
      <c r="Q258" s="79"/>
    </row>
    <row r="259" spans="1:17">
      <c r="A259" s="32" t="s">
        <v>80</v>
      </c>
      <c r="B259" s="32">
        <v>4</v>
      </c>
      <c r="C259" s="36" t="str">
        <f t="shared" si="28"/>
        <v>CM-4</v>
      </c>
      <c r="D259" s="78">
        <v>7296.83</v>
      </c>
      <c r="E259" s="148">
        <v>7395</v>
      </c>
      <c r="F259" s="148">
        <v>6815.02</v>
      </c>
      <c r="G259" s="148">
        <v>6815.02</v>
      </c>
      <c r="H259" s="148">
        <f t="shared" si="29"/>
        <v>6815.02</v>
      </c>
      <c r="I259" s="148">
        <v>6636</v>
      </c>
      <c r="J259" s="148">
        <f t="shared" si="30"/>
        <v>6486.02</v>
      </c>
      <c r="K259" s="148">
        <v>6486.0164677845269</v>
      </c>
      <c r="L259" s="148">
        <v>6281.2477898358775</v>
      </c>
      <c r="M259" s="40">
        <v>6039.6613363806509</v>
      </c>
      <c r="N259" s="80"/>
      <c r="O259" s="168"/>
      <c r="P259" s="168"/>
      <c r="Q259" s="79"/>
    </row>
    <row r="260" spans="1:17">
      <c r="A260" s="32" t="s">
        <v>80</v>
      </c>
      <c r="B260" s="32">
        <v>5</v>
      </c>
      <c r="C260" s="36" t="str">
        <f t="shared" si="28"/>
        <v>CM-5</v>
      </c>
      <c r="D260" s="78">
        <v>7845.33</v>
      </c>
      <c r="E260" s="148">
        <v>7910</v>
      </c>
      <c r="F260" s="148">
        <v>7297.7</v>
      </c>
      <c r="G260" s="148">
        <v>7297.7</v>
      </c>
      <c r="H260" s="148">
        <f t="shared" si="29"/>
        <v>7297.7</v>
      </c>
      <c r="I260" s="148">
        <v>7106</v>
      </c>
      <c r="J260" s="148">
        <f t="shared" si="30"/>
        <v>6946.79</v>
      </c>
      <c r="K260" s="148">
        <v>6946.7875630762564</v>
      </c>
      <c r="L260" s="148">
        <v>6727.4719766378621</v>
      </c>
      <c r="M260" s="40">
        <v>6468.7230544594822</v>
      </c>
      <c r="N260" s="80"/>
      <c r="O260" s="168"/>
      <c r="P260" s="168"/>
      <c r="Q260" s="79"/>
    </row>
    <row r="261" spans="1:17">
      <c r="A261" s="32" t="s">
        <v>80</v>
      </c>
      <c r="B261" s="32">
        <v>6</v>
      </c>
      <c r="C261" s="36" t="str">
        <f t="shared" si="28"/>
        <v>CM-6</v>
      </c>
      <c r="D261" s="78">
        <v>8391.75</v>
      </c>
      <c r="E261" s="148">
        <v>8442</v>
      </c>
      <c r="F261" s="148">
        <v>7796.81</v>
      </c>
      <c r="G261" s="148">
        <v>7796.81</v>
      </c>
      <c r="H261" s="148">
        <f t="shared" si="29"/>
        <v>7796.81</v>
      </c>
      <c r="I261" s="148">
        <v>7592</v>
      </c>
      <c r="J261" s="148">
        <f t="shared" si="30"/>
        <v>7420.97</v>
      </c>
      <c r="K261" s="148">
        <v>7420.9677194214064</v>
      </c>
      <c r="L261" s="148">
        <v>7186.681889813487</v>
      </c>
      <c r="M261" s="40">
        <v>6910.2710478975832</v>
      </c>
      <c r="N261" s="80"/>
      <c r="O261" s="168"/>
      <c r="P261" s="168"/>
      <c r="Q261" s="79"/>
    </row>
    <row r="262" spans="1:17">
      <c r="A262" s="32" t="s">
        <v>80</v>
      </c>
      <c r="B262" s="32">
        <v>7</v>
      </c>
      <c r="C262" s="36" t="str">
        <f t="shared" si="28"/>
        <v>CM-7</v>
      </c>
      <c r="D262" s="78">
        <v>8956.08</v>
      </c>
      <c r="E262" s="148">
        <v>8960</v>
      </c>
      <c r="F262" s="148">
        <v>8282.57</v>
      </c>
      <c r="G262" s="148">
        <v>8282.57</v>
      </c>
      <c r="H262" s="148">
        <f t="shared" si="29"/>
        <v>8282.57</v>
      </c>
      <c r="I262" s="148">
        <v>8065</v>
      </c>
      <c r="J262" s="148">
        <f t="shared" si="30"/>
        <v>7881.75</v>
      </c>
      <c r="K262" s="148">
        <v>7881.7507338785172</v>
      </c>
      <c r="L262" s="148">
        <v>7632.9176194833599</v>
      </c>
      <c r="M262" s="40">
        <v>7339.3438648878455</v>
      </c>
      <c r="N262" s="80"/>
      <c r="O262" s="168"/>
      <c r="P262" s="168"/>
      <c r="Q262" s="79"/>
    </row>
    <row r="263" spans="1:17">
      <c r="A263" s="32" t="s">
        <v>80</v>
      </c>
      <c r="B263" s="32">
        <v>8</v>
      </c>
      <c r="C263" s="36" t="str">
        <f t="shared" si="28"/>
        <v>CM-8</v>
      </c>
      <c r="D263" s="78">
        <v>9505.67</v>
      </c>
      <c r="E263" s="148">
        <v>9471</v>
      </c>
      <c r="F263" s="148">
        <v>8763.19</v>
      </c>
      <c r="G263" s="148">
        <v>8763.19</v>
      </c>
      <c r="H263" s="148">
        <f t="shared" si="29"/>
        <v>8763.19</v>
      </c>
      <c r="I263" s="148">
        <v>8533</v>
      </c>
      <c r="J263" s="148">
        <f t="shared" si="30"/>
        <v>8341.33</v>
      </c>
      <c r="K263" s="148">
        <v>8341.3299126321635</v>
      </c>
      <c r="L263" s="148">
        <v>8077.9875194965762</v>
      </c>
      <c r="M263" s="40">
        <v>7767.2956918236305</v>
      </c>
      <c r="N263" s="80"/>
      <c r="O263" s="168"/>
      <c r="P263" s="168"/>
      <c r="Q263" s="79"/>
    </row>
    <row r="264" spans="1:17">
      <c r="A264" s="32" t="s">
        <v>80</v>
      </c>
      <c r="B264" s="32">
        <v>9</v>
      </c>
      <c r="C264" s="36" t="str">
        <f t="shared" si="28"/>
        <v>CM-9</v>
      </c>
      <c r="D264" s="78">
        <v>10047.83</v>
      </c>
      <c r="E264" s="148">
        <v>9997</v>
      </c>
      <c r="F264" s="148">
        <v>9257.17</v>
      </c>
      <c r="G264" s="148">
        <v>9257.17</v>
      </c>
      <c r="H264" s="148">
        <f t="shared" si="29"/>
        <v>9257.17</v>
      </c>
      <c r="I264" s="148">
        <v>9014</v>
      </c>
      <c r="J264" s="148">
        <f t="shared" si="30"/>
        <v>8809.36</v>
      </c>
      <c r="K264" s="148">
        <v>8809.3597796408103</v>
      </c>
      <c r="L264" s="148">
        <v>8531.2413128421558</v>
      </c>
      <c r="M264" s="40">
        <v>8203.1166469636119</v>
      </c>
      <c r="N264" s="80"/>
      <c r="O264" s="168"/>
      <c r="P264" s="168"/>
      <c r="Q264" s="79"/>
    </row>
    <row r="265" spans="1:17">
      <c r="A265" s="32" t="s">
        <v>80</v>
      </c>
      <c r="B265" s="32">
        <v>10</v>
      </c>
      <c r="C265" s="36" t="str">
        <f t="shared" si="28"/>
        <v>CM-10</v>
      </c>
      <c r="D265" s="78">
        <v>10605.83</v>
      </c>
      <c r="E265" s="148">
        <v>10514</v>
      </c>
      <c r="F265" s="148">
        <v>9741.9</v>
      </c>
      <c r="G265" s="148">
        <v>9741.9</v>
      </c>
      <c r="H265" s="148">
        <f t="shared" si="29"/>
        <v>9741.9</v>
      </c>
      <c r="I265" s="148">
        <v>9486</v>
      </c>
      <c r="J265" s="148">
        <f t="shared" si="30"/>
        <v>9271.32</v>
      </c>
      <c r="K265" s="148">
        <v>9271.322791470624</v>
      </c>
      <c r="L265" s="148">
        <v>8978.6197864329115</v>
      </c>
      <c r="M265" s="40">
        <v>8633.2882561854913</v>
      </c>
      <c r="N265" s="80"/>
      <c r="O265" s="168"/>
      <c r="P265" s="168"/>
      <c r="Q265" s="79"/>
    </row>
    <row r="266" spans="1:17">
      <c r="A266" s="32" t="s">
        <v>80</v>
      </c>
      <c r="B266" s="32">
        <v>11</v>
      </c>
      <c r="C266" s="36" t="str">
        <f t="shared" si="28"/>
        <v>CM-11</v>
      </c>
      <c r="D266" s="78">
        <v>11154.33</v>
      </c>
      <c r="E266" s="148">
        <v>11033</v>
      </c>
      <c r="F266" s="148">
        <v>10228.69</v>
      </c>
      <c r="G266" s="148">
        <v>10228.69</v>
      </c>
      <c r="H266" s="148">
        <f t="shared" si="29"/>
        <v>10228.69</v>
      </c>
      <c r="I266" s="148">
        <v>9960</v>
      </c>
      <c r="J266" s="148">
        <f t="shared" si="30"/>
        <v>9734.58</v>
      </c>
      <c r="K266" s="148">
        <v>9734.5849923269416</v>
      </c>
      <c r="L266" s="148">
        <v>9427.2564326234187</v>
      </c>
      <c r="M266" s="40">
        <v>9064.6696467532875</v>
      </c>
      <c r="N266" s="80"/>
      <c r="O266" s="168"/>
      <c r="P266" s="168"/>
      <c r="Q266" s="79"/>
    </row>
    <row r="267" spans="1:17">
      <c r="A267" s="32" t="s">
        <v>80</v>
      </c>
      <c r="B267" s="32">
        <v>12</v>
      </c>
      <c r="C267" s="36" t="str">
        <f t="shared" si="28"/>
        <v>CM-12</v>
      </c>
      <c r="D267" s="78">
        <v>11704.92</v>
      </c>
      <c r="E267" s="148">
        <v>11549</v>
      </c>
      <c r="F267" s="148">
        <v>10713.42</v>
      </c>
      <c r="G267" s="148">
        <v>10713.42</v>
      </c>
      <c r="H267" s="148">
        <f t="shared" si="29"/>
        <v>10713.42</v>
      </c>
      <c r="I267" s="148">
        <v>10432</v>
      </c>
      <c r="J267" s="148">
        <f t="shared" si="30"/>
        <v>10195.36</v>
      </c>
      <c r="K267" s="148">
        <v>10195.356087618673</v>
      </c>
      <c r="L267" s="148">
        <v>9873.4806194254052</v>
      </c>
      <c r="M267" s="40">
        <v>9493.7313648321197</v>
      </c>
      <c r="N267" s="80"/>
      <c r="O267" s="168"/>
      <c r="P267" s="168"/>
      <c r="Q267" s="79"/>
    </row>
    <row r="268" spans="1:17">
      <c r="A268" s="32" t="s">
        <v>80</v>
      </c>
      <c r="B268" s="32">
        <v>13</v>
      </c>
      <c r="C268" s="36" t="str">
        <f t="shared" si="28"/>
        <v>CM-13</v>
      </c>
      <c r="D268" s="78">
        <v>12252.33</v>
      </c>
      <c r="E268" s="148">
        <v>12056</v>
      </c>
      <c r="F268" s="148">
        <v>11188.91</v>
      </c>
      <c r="G268" s="148">
        <v>11188.91</v>
      </c>
      <c r="H268" s="148">
        <f t="shared" si="29"/>
        <v>11188.91</v>
      </c>
      <c r="I268" s="148">
        <v>10895</v>
      </c>
      <c r="J268" s="148">
        <f t="shared" si="30"/>
        <v>10649.98</v>
      </c>
      <c r="K268" s="148">
        <v>10649.976893573896</v>
      </c>
      <c r="L268" s="148">
        <v>10313.748686397343</v>
      </c>
      <c r="M268" s="40">
        <v>9917.0660446128295</v>
      </c>
      <c r="N268" s="80"/>
      <c r="O268" s="168"/>
      <c r="P268" s="168"/>
      <c r="Q268" s="79"/>
    </row>
    <row r="269" spans="1:17">
      <c r="A269" s="32" t="s">
        <v>80</v>
      </c>
      <c r="B269" s="32">
        <v>14</v>
      </c>
      <c r="C269" s="36" t="str">
        <f t="shared" si="28"/>
        <v>CM-14</v>
      </c>
      <c r="D269" s="78">
        <v>12790.17</v>
      </c>
      <c r="E269" s="148">
        <v>12579</v>
      </c>
      <c r="F269" s="148">
        <v>11679.81</v>
      </c>
      <c r="G269" s="148">
        <v>11679.81</v>
      </c>
      <c r="H269" s="148">
        <f t="shared" si="29"/>
        <v>11679.81</v>
      </c>
      <c r="I269" s="148">
        <v>11373</v>
      </c>
      <c r="J269" s="148">
        <f t="shared" si="30"/>
        <v>11116.91</v>
      </c>
      <c r="K269" s="148">
        <v>11116.91019736751</v>
      </c>
      <c r="L269" s="148">
        <v>10765.94053589726</v>
      </c>
      <c r="M269" s="40">
        <v>10351.865899901211</v>
      </c>
      <c r="N269" s="80"/>
      <c r="O269" s="168"/>
      <c r="P269" s="168"/>
      <c r="Q269" s="79"/>
    </row>
    <row r="270" spans="1:17">
      <c r="A270" s="32" t="s">
        <v>80</v>
      </c>
      <c r="B270" s="32">
        <v>15</v>
      </c>
      <c r="C270" s="36" t="str">
        <f t="shared" si="28"/>
        <v>CM-15</v>
      </c>
      <c r="D270" s="78">
        <v>13345</v>
      </c>
      <c r="E270" s="148">
        <v>13112</v>
      </c>
      <c r="F270" s="148">
        <v>12179.95</v>
      </c>
      <c r="G270" s="148">
        <v>12179.95</v>
      </c>
      <c r="H270" s="148">
        <f t="shared" si="29"/>
        <v>12179.95</v>
      </c>
      <c r="I270" s="148">
        <v>11860</v>
      </c>
      <c r="J270" s="148">
        <f t="shared" si="30"/>
        <v>11589.8</v>
      </c>
      <c r="K270" s="148">
        <v>11589.803083851533</v>
      </c>
      <c r="L270" s="148">
        <v>11223.903819341016</v>
      </c>
      <c r="M270" s="40">
        <v>10792.215210904822</v>
      </c>
      <c r="N270" s="80"/>
      <c r="O270" s="168"/>
      <c r="P270" s="168"/>
      <c r="Q270" s="79"/>
    </row>
    <row r="271" spans="1:17">
      <c r="A271" s="32" t="s">
        <v>80</v>
      </c>
      <c r="B271" s="32">
        <v>16</v>
      </c>
      <c r="C271" s="36" t="str">
        <f t="shared" si="28"/>
        <v>CM-16</v>
      </c>
      <c r="D271" s="78">
        <v>13910.5</v>
      </c>
      <c r="E271" s="148">
        <v>13624</v>
      </c>
      <c r="F271" s="148">
        <v>12659.54</v>
      </c>
      <c r="G271" s="148">
        <v>12659.54</v>
      </c>
      <c r="H271" s="148">
        <f t="shared" si="29"/>
        <v>12659.54</v>
      </c>
      <c r="I271" s="148">
        <v>12327</v>
      </c>
      <c r="J271" s="148">
        <f t="shared" si="30"/>
        <v>12048.09</v>
      </c>
      <c r="K271" s="148">
        <v>12048.094992744051</v>
      </c>
      <c r="L271" s="148">
        <v>11667.727089622362</v>
      </c>
      <c r="M271" s="40">
        <v>11218.968355406118</v>
      </c>
      <c r="N271" s="80"/>
      <c r="O271" s="168"/>
      <c r="P271" s="168"/>
      <c r="Q271" s="79"/>
    </row>
    <row r="272" spans="1:17">
      <c r="A272" s="32" t="s">
        <v>80</v>
      </c>
      <c r="B272" s="32">
        <v>17</v>
      </c>
      <c r="C272" s="36" t="str">
        <f t="shared" si="28"/>
        <v>CM-17</v>
      </c>
      <c r="D272" s="78">
        <v>14453.75</v>
      </c>
      <c r="E272" s="148">
        <v>14142</v>
      </c>
      <c r="F272" s="148">
        <v>13146.33</v>
      </c>
      <c r="G272" s="148">
        <v>13146.33</v>
      </c>
      <c r="H272" s="148">
        <f t="shared" si="29"/>
        <v>13146.33</v>
      </c>
      <c r="I272" s="148">
        <v>12801</v>
      </c>
      <c r="J272" s="148">
        <f t="shared" si="30"/>
        <v>12511.35</v>
      </c>
      <c r="K272" s="148">
        <v>12511.345274434991</v>
      </c>
      <c r="L272" s="148">
        <v>12116.352192944985</v>
      </c>
      <c r="M272" s="40">
        <v>11650.338647062485</v>
      </c>
      <c r="N272" s="80"/>
      <c r="O272" s="168"/>
      <c r="P272" s="168"/>
      <c r="Q272" s="79"/>
    </row>
    <row r="273" spans="1:17">
      <c r="A273" s="32" t="s">
        <v>80</v>
      </c>
      <c r="B273" s="32">
        <v>18</v>
      </c>
      <c r="C273" s="36" t="str">
        <f t="shared" si="28"/>
        <v>CM-18</v>
      </c>
      <c r="D273" s="78">
        <v>15003.25</v>
      </c>
      <c r="E273" s="148">
        <v>14671</v>
      </c>
      <c r="F273" s="148">
        <v>13643.39</v>
      </c>
      <c r="G273" s="148">
        <v>13643.39</v>
      </c>
      <c r="H273" s="148">
        <f t="shared" si="29"/>
        <v>13643.39</v>
      </c>
      <c r="I273" s="148">
        <v>13285</v>
      </c>
      <c r="J273" s="148">
        <f t="shared" si="30"/>
        <v>12984.24</v>
      </c>
      <c r="K273" s="148">
        <v>12984.238160919014</v>
      </c>
      <c r="L273" s="148">
        <v>12574.315476388741</v>
      </c>
      <c r="M273" s="40">
        <v>12090.687958066097</v>
      </c>
      <c r="N273" s="80"/>
      <c r="O273" s="168"/>
      <c r="P273" s="168"/>
      <c r="Q273" s="79"/>
    </row>
    <row r="274" spans="1:17">
      <c r="A274" s="32" t="s">
        <v>80</v>
      </c>
      <c r="B274" s="32">
        <v>19</v>
      </c>
      <c r="C274" s="36" t="str">
        <f t="shared" si="28"/>
        <v>CM-19</v>
      </c>
      <c r="D274" s="78">
        <v>15564.5</v>
      </c>
      <c r="E274" s="148">
        <v>15173</v>
      </c>
      <c r="F274" s="148">
        <v>14113.74</v>
      </c>
      <c r="G274" s="148">
        <v>14113.74</v>
      </c>
      <c r="H274" s="148">
        <f t="shared" si="29"/>
        <v>14113.74</v>
      </c>
      <c r="I274" s="148">
        <v>13743</v>
      </c>
      <c r="J274" s="148">
        <f t="shared" si="30"/>
        <v>13435.28</v>
      </c>
      <c r="K274" s="148">
        <v>13435.283217259994</v>
      </c>
      <c r="L274" s="148">
        <v>13011.120682994377</v>
      </c>
      <c r="M274" s="40">
        <v>12510.692964417669</v>
      </c>
      <c r="N274" s="80"/>
      <c r="O274" s="168"/>
      <c r="P274" s="168"/>
      <c r="Q274" s="79"/>
    </row>
    <row r="275" spans="1:17">
      <c r="A275" s="32" t="s">
        <v>80</v>
      </c>
      <c r="B275" s="32">
        <v>20</v>
      </c>
      <c r="C275" s="36" t="str">
        <f t="shared" si="28"/>
        <v>CM-20</v>
      </c>
      <c r="D275" s="78">
        <v>16097</v>
      </c>
      <c r="E275" s="148">
        <v>15699</v>
      </c>
      <c r="F275" s="148">
        <v>14607.72</v>
      </c>
      <c r="G275" s="148">
        <v>14607.72</v>
      </c>
      <c r="H275" s="148">
        <f t="shared" si="29"/>
        <v>14607.72</v>
      </c>
      <c r="I275" s="148">
        <v>14224</v>
      </c>
      <c r="J275" s="148">
        <f t="shared" si="30"/>
        <v>13902.12</v>
      </c>
      <c r="K275" s="148">
        <v>13902.121167730562</v>
      </c>
      <c r="L275" s="148">
        <v>13463.220189551193</v>
      </c>
      <c r="M275" s="40">
        <v>12945.404028414609</v>
      </c>
      <c r="N275" s="80"/>
      <c r="O275" s="168"/>
      <c r="P275" s="168"/>
      <c r="Q275" s="79"/>
    </row>
    <row r="276" spans="1:17">
      <c r="A276" s="32" t="s">
        <v>80</v>
      </c>
      <c r="B276" s="32">
        <v>21</v>
      </c>
      <c r="C276" s="36" t="str">
        <f t="shared" si="28"/>
        <v>CM-21</v>
      </c>
      <c r="D276" s="78">
        <v>16655.080000000002</v>
      </c>
      <c r="E276" s="148">
        <v>16218</v>
      </c>
      <c r="F276" s="148">
        <v>15095.53</v>
      </c>
      <c r="G276" s="148">
        <v>15095.53</v>
      </c>
      <c r="H276" s="148">
        <f t="shared" si="29"/>
        <v>15095.53</v>
      </c>
      <c r="I276" s="148">
        <v>14699</v>
      </c>
      <c r="J276" s="148">
        <f t="shared" si="30"/>
        <v>14367.76</v>
      </c>
      <c r="K276" s="148">
        <v>14367.755282497663</v>
      </c>
      <c r="L276" s="148">
        <v>13914.15386645135</v>
      </c>
      <c r="M276" s="40">
        <v>13378.994102357066</v>
      </c>
      <c r="N276" s="80"/>
      <c r="O276" s="168"/>
      <c r="P276" s="168"/>
      <c r="Q276" s="79"/>
    </row>
    <row r="277" spans="1:17">
      <c r="A277" s="32" t="s">
        <v>80</v>
      </c>
      <c r="B277" s="32">
        <v>22</v>
      </c>
      <c r="C277" s="36" t="str">
        <f t="shared" si="28"/>
        <v>CM-22</v>
      </c>
      <c r="D277" s="78">
        <v>17205.669999999998</v>
      </c>
      <c r="E277" s="148">
        <v>16733</v>
      </c>
      <c r="F277" s="148">
        <v>15577.18</v>
      </c>
      <c r="G277" s="148">
        <v>15577.18</v>
      </c>
      <c r="H277" s="148">
        <f t="shared" si="29"/>
        <v>15577.18</v>
      </c>
      <c r="I277" s="148">
        <v>15168</v>
      </c>
      <c r="J277" s="148">
        <f t="shared" si="30"/>
        <v>14826.15</v>
      </c>
      <c r="K277" s="148">
        <v>14826.154463878611</v>
      </c>
      <c r="L277" s="148">
        <v>14358.081022543687</v>
      </c>
      <c r="M277" s="40">
        <v>13805.847137061237</v>
      </c>
      <c r="N277" s="80"/>
      <c r="O277" s="168"/>
      <c r="P277" s="168"/>
      <c r="Q277" s="79"/>
    </row>
    <row r="278" spans="1:17">
      <c r="A278" s="32" t="s">
        <v>80</v>
      </c>
      <c r="B278" s="32">
        <v>23</v>
      </c>
      <c r="C278" s="36" t="str">
        <f t="shared" si="28"/>
        <v>CM-23</v>
      </c>
      <c r="D278" s="78">
        <v>17752.080000000002</v>
      </c>
      <c r="E278" s="148">
        <v>17257</v>
      </c>
      <c r="F278" s="148">
        <v>16070.13</v>
      </c>
      <c r="G278" s="148">
        <v>16070.13</v>
      </c>
      <c r="H278" s="148">
        <f t="shared" si="29"/>
        <v>16070.13</v>
      </c>
      <c r="I278" s="148">
        <v>15648</v>
      </c>
      <c r="J278" s="148">
        <f t="shared" si="30"/>
        <v>15295.36</v>
      </c>
      <c r="K278" s="148">
        <v>15295.364328259955</v>
      </c>
      <c r="L278" s="148">
        <v>14812.477559810144</v>
      </c>
      <c r="M278" s="40">
        <v>14242.766884432831</v>
      </c>
      <c r="N278" s="80"/>
      <c r="O278" s="168"/>
      <c r="P278" s="168"/>
      <c r="Q278" s="79"/>
    </row>
    <row r="279" spans="1:17">
      <c r="A279" s="32" t="s">
        <v>80</v>
      </c>
      <c r="B279" s="32">
        <v>24</v>
      </c>
      <c r="C279" s="36" t="str">
        <f t="shared" si="28"/>
        <v>CM-24</v>
      </c>
      <c r="D279" s="78">
        <v>18505.580000000002</v>
      </c>
      <c r="E279" s="148">
        <v>17775</v>
      </c>
      <c r="F279" s="148">
        <v>16555.89</v>
      </c>
      <c r="G279" s="148">
        <v>16555.89</v>
      </c>
      <c r="H279" s="148">
        <f t="shared" si="29"/>
        <v>16555.89</v>
      </c>
      <c r="I279" s="148">
        <v>16121</v>
      </c>
      <c r="J279" s="148">
        <f t="shared" si="30"/>
        <v>15757.43</v>
      </c>
      <c r="K279" s="148">
        <v>15757.434612578196</v>
      </c>
      <c r="L279" s="148">
        <v>15259.959919211889</v>
      </c>
      <c r="M279" s="40">
        <v>14673.038383857585</v>
      </c>
      <c r="N279" s="80"/>
      <c r="O279" s="168"/>
      <c r="P279" s="168"/>
      <c r="Q279" s="79"/>
    </row>
    <row r="280" spans="1:17">
      <c r="A280" s="32" t="s">
        <v>80</v>
      </c>
      <c r="B280" s="32">
        <v>25</v>
      </c>
      <c r="C280" s="36" t="str">
        <f t="shared" si="28"/>
        <v>CM-25</v>
      </c>
      <c r="D280" s="78">
        <v>19044.830000000002</v>
      </c>
      <c r="E280" s="148">
        <v>18293</v>
      </c>
      <c r="F280" s="148">
        <v>17042.68</v>
      </c>
      <c r="G280" s="148">
        <v>17042.68</v>
      </c>
      <c r="H280" s="148">
        <f t="shared" si="29"/>
        <v>17042.68</v>
      </c>
      <c r="I280" s="148">
        <v>16595</v>
      </c>
      <c r="J280" s="148">
        <f t="shared" si="30"/>
        <v>16219.4</v>
      </c>
      <c r="K280" s="148">
        <v>16219.397624408008</v>
      </c>
      <c r="L280" s="148">
        <v>15707.338392802641</v>
      </c>
      <c r="M280" s="40">
        <v>15103.209993079463</v>
      </c>
      <c r="N280" s="80"/>
      <c r="O280" s="168"/>
      <c r="P280" s="168"/>
      <c r="Q280" s="79"/>
    </row>
    <row r="281" spans="1:17">
      <c r="A281" s="32" t="s">
        <v>80</v>
      </c>
      <c r="B281" s="32">
        <v>26</v>
      </c>
      <c r="C281" s="36" t="str">
        <f t="shared" si="28"/>
        <v>CM-26</v>
      </c>
      <c r="D281" s="78">
        <v>19593.5</v>
      </c>
      <c r="E281" s="148">
        <v>18820</v>
      </c>
      <c r="F281" s="148">
        <v>17536.66</v>
      </c>
      <c r="G281" s="148">
        <v>17536.66</v>
      </c>
      <c r="H281" s="148">
        <f t="shared" si="29"/>
        <v>17536.66</v>
      </c>
      <c r="I281" s="148">
        <v>17076</v>
      </c>
      <c r="J281" s="148">
        <f t="shared" si="30"/>
        <v>16688.62</v>
      </c>
      <c r="K281" s="148">
        <v>16688.619407954735</v>
      </c>
      <c r="L281" s="148">
        <v>16161.746472936991</v>
      </c>
      <c r="M281" s="40">
        <v>15540.140839362492</v>
      </c>
      <c r="N281" s="80"/>
      <c r="O281" s="168"/>
      <c r="P281" s="168"/>
      <c r="Q281" s="79"/>
    </row>
    <row r="282" spans="1:17">
      <c r="A282" s="32" t="s">
        <v>80</v>
      </c>
      <c r="B282" s="32">
        <v>27</v>
      </c>
      <c r="C282" s="36" t="str">
        <f t="shared" si="28"/>
        <v>CM-27</v>
      </c>
      <c r="D282" s="78">
        <v>20124.5</v>
      </c>
      <c r="E282" s="148">
        <v>19330</v>
      </c>
      <c r="F282" s="148">
        <v>18015.23</v>
      </c>
      <c r="G282" s="148">
        <v>18015.23</v>
      </c>
      <c r="H282" s="148">
        <f t="shared" si="29"/>
        <v>18015.23</v>
      </c>
      <c r="I282" s="148">
        <v>17542</v>
      </c>
      <c r="J282" s="148">
        <f t="shared" si="30"/>
        <v>17145.810000000001</v>
      </c>
      <c r="K282" s="148">
        <v>17145.814753632218</v>
      </c>
      <c r="L282" s="148">
        <v>16604.50779937267</v>
      </c>
      <c r="M282" s="40">
        <v>15965.872884012182</v>
      </c>
      <c r="N282" s="80"/>
      <c r="O282" s="168"/>
      <c r="P282" s="168"/>
      <c r="Q282" s="79"/>
    </row>
    <row r="283" spans="1:17">
      <c r="A283" s="32" t="s">
        <v>80</v>
      </c>
      <c r="B283" s="32">
        <v>28</v>
      </c>
      <c r="C283" s="36" t="str">
        <f t="shared" si="28"/>
        <v>CM-28</v>
      </c>
      <c r="D283" s="78">
        <v>20665.830000000002</v>
      </c>
      <c r="E283" s="148">
        <v>19850</v>
      </c>
      <c r="F283" s="148">
        <v>18503.04</v>
      </c>
      <c r="G283" s="148">
        <v>18503.04</v>
      </c>
      <c r="H283" s="148">
        <f t="shared" si="29"/>
        <v>18503.04</v>
      </c>
      <c r="I283" s="148">
        <v>18017</v>
      </c>
      <c r="J283" s="148">
        <f t="shared" si="30"/>
        <v>17608.98</v>
      </c>
      <c r="K283" s="148">
        <v>17608.981601165495</v>
      </c>
      <c r="L283" s="148">
        <v>17053.05210262008</v>
      </c>
      <c r="M283" s="40">
        <v>16397.16548328854</v>
      </c>
      <c r="N283" s="80"/>
      <c r="O283" s="168"/>
      <c r="P283" s="168"/>
      <c r="Q283" s="79"/>
    </row>
    <row r="284" spans="1:17">
      <c r="A284" s="32" t="s">
        <v>80</v>
      </c>
      <c r="B284" s="32">
        <v>29</v>
      </c>
      <c r="C284" s="36" t="str">
        <f t="shared" si="28"/>
        <v>CM-29</v>
      </c>
      <c r="D284" s="78">
        <v>21205.08</v>
      </c>
      <c r="E284" s="148">
        <v>20368</v>
      </c>
      <c r="F284" s="148">
        <v>18988.8</v>
      </c>
      <c r="G284" s="148">
        <v>18988.8</v>
      </c>
      <c r="H284" s="148">
        <f t="shared" si="29"/>
        <v>18988.8</v>
      </c>
      <c r="I284" s="148">
        <v>18490</v>
      </c>
      <c r="J284" s="148">
        <f t="shared" si="30"/>
        <v>18073.419999999998</v>
      </c>
      <c r="K284" s="148">
        <v>18073.423799394513</v>
      </c>
      <c r="L284" s="148">
        <v>17502.831492731468</v>
      </c>
      <c r="M284" s="40">
        <v>16829.645666087948</v>
      </c>
      <c r="N284" s="80"/>
      <c r="O284" s="168"/>
      <c r="P284" s="168"/>
      <c r="Q284" s="79"/>
    </row>
    <row r="285" spans="1:17">
      <c r="A285" s="32" t="s">
        <v>80</v>
      </c>
      <c r="B285" s="32">
        <v>30</v>
      </c>
      <c r="C285" s="36" t="str">
        <f t="shared" si="28"/>
        <v>CM-30</v>
      </c>
      <c r="D285" s="78">
        <v>22021.33</v>
      </c>
      <c r="E285" s="148">
        <v>21152</v>
      </c>
      <c r="F285" s="148">
        <v>19725.14</v>
      </c>
      <c r="G285" s="148">
        <v>19725.14</v>
      </c>
      <c r="H285" s="148">
        <f t="shared" si="29"/>
        <v>19725.14</v>
      </c>
      <c r="I285" s="148">
        <v>19207</v>
      </c>
      <c r="J285" s="148">
        <f t="shared" si="30"/>
        <v>18772.48</v>
      </c>
      <c r="K285" s="148">
        <v>18772.482848979591</v>
      </c>
      <c r="L285" s="148">
        <v>18179.820694343976</v>
      </c>
      <c r="M285" s="40">
        <v>17480.596821484593</v>
      </c>
      <c r="N285" s="80"/>
      <c r="O285" s="168"/>
      <c r="P285" s="168"/>
      <c r="Q285" s="79"/>
    </row>
    <row r="286" spans="1:17">
      <c r="C286" s="36"/>
      <c r="D286" s="148"/>
      <c r="M286" s="149"/>
      <c r="N286" s="80"/>
      <c r="O286" s="168"/>
      <c r="P286" s="168"/>
      <c r="Q286" s="79"/>
    </row>
    <row r="287" spans="1:17">
      <c r="C287" s="36"/>
      <c r="D287" s="148"/>
      <c r="M287" s="149"/>
      <c r="N287" s="80"/>
      <c r="O287" s="168"/>
      <c r="P287" s="168"/>
      <c r="Q287" s="79"/>
    </row>
    <row r="288" spans="1:17">
      <c r="A288" s="32" t="s">
        <v>75</v>
      </c>
      <c r="B288" s="32">
        <v>5</v>
      </c>
      <c r="C288" s="36" t="str">
        <f t="shared" si="28"/>
        <v>MT-5</v>
      </c>
      <c r="D288" s="78">
        <v>7395</v>
      </c>
      <c r="E288" s="148">
        <v>7395</v>
      </c>
      <c r="F288" s="148">
        <v>6815.02</v>
      </c>
      <c r="G288" s="148">
        <v>6815.02</v>
      </c>
      <c r="H288" s="148">
        <f t="shared" ref="H288:H290" si="31">ROUND((I288/102.31%*105.07%),2)</f>
        <v>6815.02</v>
      </c>
      <c r="I288" s="148">
        <v>6636</v>
      </c>
      <c r="J288" s="148">
        <f t="shared" ref="J288:J290" si="32">ROUND(K288,2)</f>
        <v>6486</v>
      </c>
      <c r="K288" s="148">
        <v>6486</v>
      </c>
      <c r="L288" s="148">
        <f>+D288+125</f>
        <v>7520</v>
      </c>
      <c r="M288" s="40"/>
      <c r="N288" s="80"/>
      <c r="O288" s="168"/>
      <c r="P288" s="168"/>
      <c r="Q288" s="79"/>
    </row>
    <row r="289" spans="1:17">
      <c r="A289" s="32" t="s">
        <v>75</v>
      </c>
      <c r="B289" s="32">
        <v>9</v>
      </c>
      <c r="C289" s="36" t="str">
        <f t="shared" si="28"/>
        <v>MT-9</v>
      </c>
      <c r="D289" s="78">
        <v>9471</v>
      </c>
      <c r="E289" s="148">
        <v>9471</v>
      </c>
      <c r="F289" s="148">
        <v>8763.19</v>
      </c>
      <c r="G289" s="148">
        <v>8763.19</v>
      </c>
      <c r="H289" s="148">
        <f t="shared" si="31"/>
        <v>8763.19</v>
      </c>
      <c r="I289" s="148">
        <v>8533</v>
      </c>
      <c r="J289" s="148">
        <f t="shared" si="32"/>
        <v>8340</v>
      </c>
      <c r="K289" s="148">
        <v>8340</v>
      </c>
      <c r="L289" s="148">
        <f t="shared" ref="L289:L290" si="33">+D289+125</f>
        <v>9596</v>
      </c>
      <c r="M289" s="40"/>
      <c r="N289" s="80"/>
      <c r="O289" s="168"/>
      <c r="P289" s="168"/>
      <c r="Q289" s="79"/>
    </row>
    <row r="290" spans="1:17">
      <c r="A290" s="32" t="s">
        <v>75</v>
      </c>
      <c r="B290" s="32">
        <v>13</v>
      </c>
      <c r="C290" s="32" t="str">
        <f t="shared" si="28"/>
        <v>MT-13</v>
      </c>
      <c r="D290" s="78">
        <v>11549</v>
      </c>
      <c r="E290" s="148">
        <v>11549</v>
      </c>
      <c r="F290" s="148">
        <v>10713.42</v>
      </c>
      <c r="G290" s="148">
        <v>10713.42</v>
      </c>
      <c r="H290" s="148">
        <f t="shared" si="31"/>
        <v>10713.42</v>
      </c>
      <c r="I290" s="148">
        <v>10432</v>
      </c>
      <c r="J290" s="148">
        <f t="shared" si="32"/>
        <v>10196</v>
      </c>
      <c r="K290" s="148">
        <v>10196</v>
      </c>
      <c r="L290" s="148">
        <f t="shared" si="33"/>
        <v>11674</v>
      </c>
      <c r="M290" s="40"/>
      <c r="N290" s="80"/>
      <c r="O290" s="168"/>
      <c r="P290" s="168"/>
      <c r="Q290" s="79"/>
    </row>
    <row r="291" spans="1:17">
      <c r="N291" s="80"/>
      <c r="O291" s="168"/>
      <c r="P291" s="168"/>
      <c r="Q291" s="79"/>
    </row>
    <row r="292" spans="1:17">
      <c r="B292" s="32" t="s">
        <v>8</v>
      </c>
      <c r="N292" s="80"/>
      <c r="O292" s="168"/>
      <c r="P292" s="168"/>
      <c r="Q292" s="79"/>
    </row>
    <row r="293" spans="1:17">
      <c r="A293" s="32" t="s">
        <v>34</v>
      </c>
      <c r="B293" s="32">
        <v>34</v>
      </c>
      <c r="C293" s="36" t="str">
        <f t="shared" ref="C293:C350" si="34">CONCATENATE(A293,"-",B293)</f>
        <v>UB-34</v>
      </c>
      <c r="D293" s="78">
        <f>+E293*104.11%</f>
        <v>4463.1451275264008</v>
      </c>
      <c r="E293" s="148">
        <v>4286.9514240000008</v>
      </c>
      <c r="F293" s="148">
        <v>4023.04</v>
      </c>
      <c r="G293" s="148">
        <v>4023.04</v>
      </c>
      <c r="H293" s="148">
        <f t="shared" ref="H293:H350" si="35">ROUND((I293/102.31%*105.07%),2)</f>
        <v>4023.04</v>
      </c>
      <c r="I293" s="148">
        <v>3917.3578210000005</v>
      </c>
      <c r="J293" s="148">
        <f t="shared" ref="J293:J350" si="36">ROUND(K293,2)</f>
        <v>3828.91</v>
      </c>
      <c r="K293" s="148">
        <v>3828.9147045559539</v>
      </c>
      <c r="L293" s="148">
        <v>3708.0328341622644</v>
      </c>
      <c r="M293" s="40">
        <v>3565.4161866944851</v>
      </c>
      <c r="N293" s="80"/>
      <c r="O293" s="168"/>
      <c r="P293" s="168"/>
      <c r="Q293" s="79"/>
    </row>
    <row r="294" spans="1:17">
      <c r="A294" s="32" t="s">
        <v>34</v>
      </c>
      <c r="B294" s="32">
        <v>35</v>
      </c>
      <c r="C294" s="36" t="str">
        <f t="shared" si="34"/>
        <v>UB-35</v>
      </c>
      <c r="D294" s="78">
        <f t="shared" ref="D294:D350" si="37">+E294*104.11%</f>
        <v>4510.7825986368007</v>
      </c>
      <c r="E294" s="148">
        <v>4332.7082880000007</v>
      </c>
      <c r="F294" s="148">
        <v>4065.98</v>
      </c>
      <c r="G294" s="148">
        <v>4065.98</v>
      </c>
      <c r="H294" s="148">
        <f t="shared" si="35"/>
        <v>4065.98</v>
      </c>
      <c r="I294" s="148">
        <v>3959.1719180000005</v>
      </c>
      <c r="J294" s="148">
        <f t="shared" si="36"/>
        <v>3869.78</v>
      </c>
      <c r="K294" s="148">
        <v>3869.776238702003</v>
      </c>
      <c r="L294" s="148">
        <v>3747.6043373058328</v>
      </c>
      <c r="M294" s="40">
        <v>3603.465708947916</v>
      </c>
      <c r="N294" s="80"/>
      <c r="O294" s="168"/>
      <c r="P294" s="168"/>
      <c r="Q294" s="79"/>
    </row>
    <row r="295" spans="1:17">
      <c r="A295" s="32" t="s">
        <v>34</v>
      </c>
      <c r="B295" s="32">
        <v>36</v>
      </c>
      <c r="C295" s="36" t="str">
        <f t="shared" si="34"/>
        <v>UB-36</v>
      </c>
      <c r="D295" s="78">
        <f t="shared" si="37"/>
        <v>4555.8462706560003</v>
      </c>
      <c r="E295" s="148">
        <v>4375.9929600000005</v>
      </c>
      <c r="F295" s="148">
        <v>4106.6000000000004</v>
      </c>
      <c r="G295" s="148">
        <v>4106.6000000000004</v>
      </c>
      <c r="H295" s="148">
        <f t="shared" si="35"/>
        <v>4106.6000000000004</v>
      </c>
      <c r="I295" s="148">
        <v>3998.7249640000005</v>
      </c>
      <c r="J295" s="148">
        <f t="shared" si="36"/>
        <v>3908.44</v>
      </c>
      <c r="K295" s="148">
        <v>3908.4411701454023</v>
      </c>
      <c r="L295" s="148">
        <v>3785.0485862341684</v>
      </c>
      <c r="M295" s="40">
        <v>3639.4697944559312</v>
      </c>
      <c r="N295" s="80"/>
      <c r="O295" s="168"/>
      <c r="P295" s="168"/>
      <c r="Q295" s="79"/>
    </row>
    <row r="296" spans="1:17">
      <c r="A296" s="32" t="s">
        <v>34</v>
      </c>
      <c r="B296" s="32">
        <v>37</v>
      </c>
      <c r="C296" s="36" t="str">
        <f t="shared" si="34"/>
        <v>UB-37</v>
      </c>
      <c r="D296" s="78">
        <f t="shared" si="37"/>
        <v>4598.4470831999997</v>
      </c>
      <c r="E296" s="148">
        <v>4416.9120000000003</v>
      </c>
      <c r="F296" s="148">
        <v>4145</v>
      </c>
      <c r="G296" s="148">
        <v>4145</v>
      </c>
      <c r="H296" s="148">
        <f t="shared" si="35"/>
        <v>4145</v>
      </c>
      <c r="I296" s="148">
        <v>4036.1192690000003</v>
      </c>
      <c r="J296" s="148">
        <f t="shared" si="36"/>
        <v>3944.99</v>
      </c>
      <c r="K296" s="148">
        <v>3944.9921667298008</v>
      </c>
      <c r="L296" s="148">
        <v>3820.4456389016086</v>
      </c>
      <c r="M296" s="40">
        <v>3673.5054220207776</v>
      </c>
      <c r="N296" s="80"/>
      <c r="O296" s="168"/>
      <c r="P296" s="168"/>
      <c r="Q296" s="79"/>
    </row>
    <row r="297" spans="1:17">
      <c r="A297" s="32" t="s">
        <v>34</v>
      </c>
      <c r="B297" s="32">
        <v>38</v>
      </c>
      <c r="C297" s="36" t="str">
        <f t="shared" si="34"/>
        <v>UB-38</v>
      </c>
      <c r="D297" s="78">
        <f t="shared" si="37"/>
        <v>4653.6062602751999</v>
      </c>
      <c r="E297" s="148">
        <v>4469.8936320000003</v>
      </c>
      <c r="F297" s="148">
        <v>4194.72</v>
      </c>
      <c r="G297" s="148">
        <v>4194.72</v>
      </c>
      <c r="H297" s="148">
        <f t="shared" si="35"/>
        <v>4194.72</v>
      </c>
      <c r="I297" s="148">
        <v>4084.5323610000005</v>
      </c>
      <c r="J297" s="148">
        <f t="shared" si="36"/>
        <v>3992.31</v>
      </c>
      <c r="K297" s="148">
        <v>3992.3136023723496</v>
      </c>
      <c r="L297" s="148">
        <v>3866.2730993340592</v>
      </c>
      <c r="M297" s="40">
        <v>3717.5702878212105</v>
      </c>
      <c r="N297" s="80"/>
      <c r="O297" s="168"/>
      <c r="P297" s="168"/>
      <c r="Q297" s="79"/>
    </row>
    <row r="298" spans="1:17">
      <c r="A298" s="32" t="s">
        <v>34</v>
      </c>
      <c r="B298" s="32">
        <v>39</v>
      </c>
      <c r="C298" s="36" t="str">
        <f t="shared" si="34"/>
        <v>UB-39</v>
      </c>
      <c r="D298" s="78">
        <f t="shared" si="37"/>
        <v>4706.2360141056006</v>
      </c>
      <c r="E298" s="148">
        <v>4520.4456960000007</v>
      </c>
      <c r="F298" s="148">
        <v>4242.16</v>
      </c>
      <c r="G298" s="148">
        <v>4242.16</v>
      </c>
      <c r="H298" s="148">
        <f t="shared" si="35"/>
        <v>4242.16</v>
      </c>
      <c r="I298" s="148">
        <v>4130.7253260000007</v>
      </c>
      <c r="J298" s="148">
        <f t="shared" si="36"/>
        <v>4037.46</v>
      </c>
      <c r="K298" s="148">
        <v>4037.4620546961482</v>
      </c>
      <c r="L298" s="148">
        <v>3909.9961792525164</v>
      </c>
      <c r="M298" s="40">
        <v>3759.6117108197273</v>
      </c>
      <c r="N298" s="80"/>
      <c r="O298" s="168"/>
      <c r="P298" s="168"/>
      <c r="Q298" s="79"/>
    </row>
    <row r="299" spans="1:17">
      <c r="A299" s="32" t="s">
        <v>34</v>
      </c>
      <c r="B299" s="32">
        <v>40</v>
      </c>
      <c r="C299" s="36" t="str">
        <f t="shared" si="34"/>
        <v>UB-40</v>
      </c>
      <c r="D299" s="78">
        <f t="shared" si="37"/>
        <v>4746.3074034047995</v>
      </c>
      <c r="E299" s="148">
        <v>4558.935168</v>
      </c>
      <c r="F299" s="148">
        <v>4278.28</v>
      </c>
      <c r="G299" s="148">
        <v>4278.28</v>
      </c>
      <c r="H299" s="148">
        <f t="shared" si="35"/>
        <v>4278.28</v>
      </c>
      <c r="I299" s="148">
        <v>4165.8995040000009</v>
      </c>
      <c r="J299" s="148">
        <f t="shared" si="36"/>
        <v>4071.84</v>
      </c>
      <c r="K299" s="148">
        <v>4071.8400679617989</v>
      </c>
      <c r="L299" s="148">
        <v>3943.2888514059646</v>
      </c>
      <c r="M299" s="40">
        <v>3791.623895582658</v>
      </c>
      <c r="N299" s="80"/>
      <c r="O299" s="168"/>
      <c r="P299" s="168"/>
      <c r="Q299" s="79"/>
    </row>
    <row r="300" spans="1:17">
      <c r="A300" s="32" t="s">
        <v>34</v>
      </c>
      <c r="B300" s="32">
        <v>41</v>
      </c>
      <c r="C300" s="36" t="str">
        <f t="shared" si="34"/>
        <v>UB-41</v>
      </c>
      <c r="D300" s="78">
        <f t="shared" si="37"/>
        <v>4793.9004986688005</v>
      </c>
      <c r="E300" s="148">
        <v>4604.6494080000011</v>
      </c>
      <c r="F300" s="148">
        <v>4321.18</v>
      </c>
      <c r="G300" s="148">
        <v>4321.18</v>
      </c>
      <c r="H300" s="148">
        <f t="shared" si="35"/>
        <v>4321.18</v>
      </c>
      <c r="I300" s="148">
        <v>4207.6726770000005</v>
      </c>
      <c r="J300" s="148">
        <f t="shared" si="36"/>
        <v>4112.67</v>
      </c>
      <c r="K300" s="148">
        <v>4112.6661730319965</v>
      </c>
      <c r="L300" s="148">
        <v>3982.826043997673</v>
      </c>
      <c r="M300" s="40">
        <v>3829.6404269208392</v>
      </c>
      <c r="N300" s="80"/>
      <c r="O300" s="168"/>
      <c r="P300" s="168"/>
      <c r="Q300" s="79"/>
    </row>
    <row r="301" spans="1:17">
      <c r="A301" s="32" t="s">
        <v>34</v>
      </c>
      <c r="B301" s="32">
        <v>42</v>
      </c>
      <c r="C301" s="36" t="str">
        <f t="shared" si="34"/>
        <v>UB-42</v>
      </c>
      <c r="D301" s="78">
        <f t="shared" si="37"/>
        <v>4834.0162638144011</v>
      </c>
      <c r="E301" s="148">
        <v>4643.181504000001</v>
      </c>
      <c r="F301" s="148">
        <v>4357.34</v>
      </c>
      <c r="G301" s="148">
        <v>4357.34</v>
      </c>
      <c r="H301" s="148">
        <f t="shared" si="35"/>
        <v>4357.34</v>
      </c>
      <c r="I301" s="148">
        <v>4242.8775480000004</v>
      </c>
      <c r="J301" s="148">
        <f t="shared" si="36"/>
        <v>4147.08</v>
      </c>
      <c r="K301" s="148">
        <v>4147.0796153734973</v>
      </c>
      <c r="L301" s="148">
        <v>4016.1530267029802</v>
      </c>
      <c r="M301" s="40">
        <v>3861.6856025990191</v>
      </c>
      <c r="N301" s="80"/>
      <c r="O301" s="168"/>
      <c r="P301" s="168"/>
      <c r="Q301" s="79"/>
    </row>
    <row r="302" spans="1:17">
      <c r="A302" s="32" t="s">
        <v>34</v>
      </c>
      <c r="B302" s="32">
        <v>43</v>
      </c>
      <c r="C302" s="36" t="str">
        <f t="shared" si="34"/>
        <v>UB-43</v>
      </c>
      <c r="D302" s="78">
        <f t="shared" si="37"/>
        <v>4879.1132177183999</v>
      </c>
      <c r="E302" s="148">
        <v>4686.4981440000001</v>
      </c>
      <c r="F302" s="148">
        <v>4397.99</v>
      </c>
      <c r="G302" s="148">
        <v>4397.99</v>
      </c>
      <c r="H302" s="148">
        <f t="shared" si="35"/>
        <v>4397.99</v>
      </c>
      <c r="I302" s="148">
        <v>4282.461287000001</v>
      </c>
      <c r="J302" s="148">
        <f t="shared" si="36"/>
        <v>4185.7700000000004</v>
      </c>
      <c r="K302" s="148">
        <v>4185.7681662007953</v>
      </c>
      <c r="L302" s="148">
        <v>4053.6201493325539</v>
      </c>
      <c r="M302" s="40">
        <v>3897.7116820505325</v>
      </c>
      <c r="N302" s="80"/>
      <c r="O302" s="168"/>
      <c r="P302" s="168"/>
      <c r="Q302" s="79"/>
    </row>
    <row r="303" spans="1:17">
      <c r="A303" s="32" t="s">
        <v>34</v>
      </c>
      <c r="B303" s="32">
        <v>44</v>
      </c>
      <c r="C303" s="36" t="str">
        <f t="shared" si="34"/>
        <v>UB-44</v>
      </c>
      <c r="D303" s="78">
        <f t="shared" si="37"/>
        <v>4939.2313956287999</v>
      </c>
      <c r="E303" s="148">
        <v>4744.2430080000004</v>
      </c>
      <c r="F303" s="148">
        <v>4452.18</v>
      </c>
      <c r="G303" s="148">
        <v>4452.18</v>
      </c>
      <c r="H303" s="148">
        <f t="shared" si="35"/>
        <v>4452.18</v>
      </c>
      <c r="I303" s="148">
        <v>4335.2327850000011</v>
      </c>
      <c r="J303" s="148">
        <f t="shared" si="36"/>
        <v>4237.3500000000004</v>
      </c>
      <c r="K303" s="148">
        <v>4237.3529006371955</v>
      </c>
      <c r="L303" s="148">
        <v>4103.5763128386552</v>
      </c>
      <c r="M303" s="40">
        <v>3945.746454652553</v>
      </c>
      <c r="N303" s="80"/>
      <c r="O303" s="168"/>
      <c r="P303" s="168"/>
      <c r="Q303" s="79"/>
    </row>
    <row r="304" spans="1:17">
      <c r="A304" s="32" t="s">
        <v>34</v>
      </c>
      <c r="B304" s="32">
        <v>45</v>
      </c>
      <c r="C304" s="36" t="str">
        <f t="shared" si="34"/>
        <v>UB-45</v>
      </c>
      <c r="D304" s="78">
        <f t="shared" si="37"/>
        <v>4984.3949133024007</v>
      </c>
      <c r="E304" s="148">
        <v>4787.6235840000008</v>
      </c>
      <c r="F304" s="148">
        <v>4492.8900000000003</v>
      </c>
      <c r="G304" s="148">
        <v>4492.8900000000003</v>
      </c>
      <c r="H304" s="148">
        <f t="shared" si="35"/>
        <v>4492.8900000000003</v>
      </c>
      <c r="I304" s="148">
        <v>4374.8676790000009</v>
      </c>
      <c r="J304" s="148">
        <f t="shared" si="36"/>
        <v>4276.09</v>
      </c>
      <c r="K304" s="148">
        <v>4276.0886902322927</v>
      </c>
      <c r="L304" s="148">
        <v>4141.0891828707081</v>
      </c>
      <c r="M304" s="40">
        <v>3981.8165219910652</v>
      </c>
      <c r="N304" s="80"/>
      <c r="O304" s="168"/>
      <c r="P304" s="168"/>
      <c r="Q304" s="79"/>
    </row>
    <row r="305" spans="1:17">
      <c r="A305" s="32" t="s">
        <v>34</v>
      </c>
      <c r="B305" s="32">
        <v>46</v>
      </c>
      <c r="C305" s="36" t="str">
        <f t="shared" si="34"/>
        <v>UB-46</v>
      </c>
      <c r="D305" s="78">
        <f t="shared" si="37"/>
        <v>5026.9957258464001</v>
      </c>
      <c r="E305" s="148">
        <v>4828.5426240000006</v>
      </c>
      <c r="F305" s="148">
        <v>4531.29</v>
      </c>
      <c r="G305" s="148">
        <v>4531.29</v>
      </c>
      <c r="H305" s="148">
        <f t="shared" si="35"/>
        <v>4531.29</v>
      </c>
      <c r="I305" s="148">
        <v>4412.2619840000007</v>
      </c>
      <c r="J305" s="148">
        <f t="shared" si="36"/>
        <v>4312.6400000000003</v>
      </c>
      <c r="K305" s="148">
        <v>4312.6396868166921</v>
      </c>
      <c r="L305" s="148">
        <v>4176.4862355381483</v>
      </c>
      <c r="M305" s="40">
        <v>4015.8521495559121</v>
      </c>
      <c r="N305" s="80"/>
      <c r="O305" s="168"/>
      <c r="P305" s="168"/>
      <c r="Q305" s="79"/>
    </row>
    <row r="306" spans="1:17">
      <c r="A306" s="32" t="s">
        <v>34</v>
      </c>
      <c r="B306" s="32">
        <v>47</v>
      </c>
      <c r="C306" s="36" t="str">
        <f t="shared" si="34"/>
        <v>UB-47</v>
      </c>
      <c r="D306" s="78">
        <f t="shared" si="37"/>
        <v>5084.6288563583994</v>
      </c>
      <c r="E306" s="148">
        <v>4883.9005440000001</v>
      </c>
      <c r="F306" s="148">
        <v>4583.24</v>
      </c>
      <c r="G306" s="148">
        <v>4583.24</v>
      </c>
      <c r="H306" s="148">
        <f t="shared" si="35"/>
        <v>4583.24</v>
      </c>
      <c r="I306" s="148">
        <v>4462.8440480000008</v>
      </c>
      <c r="J306" s="148">
        <f t="shared" si="36"/>
        <v>4362.08</v>
      </c>
      <c r="K306" s="148">
        <v>4362.0750573182422</v>
      </c>
      <c r="L306" s="148">
        <v>4224.3608922314952</v>
      </c>
      <c r="M306" s="40">
        <v>4061.8854732995142</v>
      </c>
      <c r="N306" s="80"/>
      <c r="O306" s="168"/>
      <c r="P306" s="168"/>
      <c r="Q306" s="79"/>
    </row>
    <row r="307" spans="1:17">
      <c r="A307" s="32" t="s">
        <v>34</v>
      </c>
      <c r="B307" s="32">
        <v>48</v>
      </c>
      <c r="C307" s="36" t="str">
        <f t="shared" si="34"/>
        <v>UB-48</v>
      </c>
      <c r="D307" s="78">
        <f t="shared" si="37"/>
        <v>5139.7325636255991</v>
      </c>
      <c r="E307" s="148">
        <v>4936.828896</v>
      </c>
      <c r="F307" s="148">
        <v>4632.91</v>
      </c>
      <c r="G307" s="148">
        <v>4632.91</v>
      </c>
      <c r="H307" s="148">
        <f t="shared" si="35"/>
        <v>4632.91</v>
      </c>
      <c r="I307" s="148">
        <v>4511.2162159999998</v>
      </c>
      <c r="J307" s="148">
        <f t="shared" si="36"/>
        <v>4409.3599999999997</v>
      </c>
      <c r="K307" s="148">
        <v>4409.3610638849404</v>
      </c>
      <c r="L307" s="148">
        <v>4270.1540421120862</v>
      </c>
      <c r="M307" s="40">
        <v>4105.9173481846983</v>
      </c>
      <c r="N307" s="80"/>
      <c r="O307" s="168"/>
      <c r="P307" s="168"/>
      <c r="Q307" s="79"/>
    </row>
    <row r="308" spans="1:17">
      <c r="A308" s="32" t="s">
        <v>34</v>
      </c>
      <c r="B308" s="32">
        <v>49</v>
      </c>
      <c r="C308" s="36" t="str">
        <f t="shared" si="34"/>
        <v>UB-49</v>
      </c>
      <c r="D308" s="78">
        <f t="shared" si="37"/>
        <v>5189.8772700576001</v>
      </c>
      <c r="E308" s="148">
        <v>4984.9940160000006</v>
      </c>
      <c r="F308" s="148">
        <v>4678.1099999999997</v>
      </c>
      <c r="G308" s="148">
        <v>4678.1099999999997</v>
      </c>
      <c r="H308" s="148">
        <f t="shared" si="35"/>
        <v>4678.1099999999997</v>
      </c>
      <c r="I308" s="148">
        <v>4555.2197470000001</v>
      </c>
      <c r="J308" s="148">
        <f t="shared" si="36"/>
        <v>4452.37</v>
      </c>
      <c r="K308" s="148">
        <v>4452.3719619658386</v>
      </c>
      <c r="L308" s="148">
        <v>4311.8070520684087</v>
      </c>
      <c r="M308" s="40">
        <v>4145.9683192965467</v>
      </c>
      <c r="N308" s="80"/>
      <c r="O308" s="168"/>
      <c r="P308" s="168"/>
      <c r="Q308" s="79"/>
    </row>
    <row r="309" spans="1:17">
      <c r="A309" s="32" t="s">
        <v>34</v>
      </c>
      <c r="B309" s="32">
        <v>50</v>
      </c>
      <c r="C309" s="36" t="str">
        <f t="shared" si="34"/>
        <v>UB-50</v>
      </c>
      <c r="D309" s="78">
        <f t="shared" si="37"/>
        <v>5237.4703653216002</v>
      </c>
      <c r="E309" s="148">
        <v>5030.7082560000008</v>
      </c>
      <c r="F309" s="148">
        <v>4721.01</v>
      </c>
      <c r="G309" s="148">
        <v>4721.01</v>
      </c>
      <c r="H309" s="148">
        <f t="shared" si="35"/>
        <v>4721.01</v>
      </c>
      <c r="I309" s="148">
        <v>4596.9929200000006</v>
      </c>
      <c r="J309" s="148">
        <f t="shared" si="36"/>
        <v>4493.2</v>
      </c>
      <c r="K309" s="148">
        <v>4493.1980670360381</v>
      </c>
      <c r="L309" s="148">
        <v>4351.3442446601184</v>
      </c>
      <c r="M309" s="40">
        <v>4183.9848506347289</v>
      </c>
      <c r="N309" s="80"/>
      <c r="O309" s="168"/>
      <c r="P309" s="168"/>
      <c r="Q309" s="79"/>
    </row>
    <row r="310" spans="1:17">
      <c r="A310" s="32" t="s">
        <v>34</v>
      </c>
      <c r="B310" s="32">
        <v>51</v>
      </c>
      <c r="C310" s="36" t="str">
        <f t="shared" si="34"/>
        <v>UB-51</v>
      </c>
      <c r="D310" s="78">
        <f t="shared" si="37"/>
        <v>5287.5928838303989</v>
      </c>
      <c r="E310" s="148">
        <v>5078.8520639999997</v>
      </c>
      <c r="F310" s="148">
        <v>4766.1899999999996</v>
      </c>
      <c r="G310" s="148">
        <v>4766.1899999999996</v>
      </c>
      <c r="H310" s="148">
        <f t="shared" si="35"/>
        <v>4766.1899999999996</v>
      </c>
      <c r="I310" s="148">
        <v>4640.9862200000007</v>
      </c>
      <c r="J310" s="148">
        <f t="shared" si="36"/>
        <v>4536.2</v>
      </c>
      <c r="K310" s="148">
        <v>4536.1971554249867</v>
      </c>
      <c r="L310" s="148">
        <v>4392.9858177658207</v>
      </c>
      <c r="M310" s="40">
        <v>4224.0248247748277</v>
      </c>
      <c r="N310" s="80"/>
      <c r="O310" s="168"/>
      <c r="P310" s="168"/>
      <c r="Q310" s="79"/>
    </row>
    <row r="311" spans="1:17">
      <c r="A311" s="32" t="s">
        <v>34</v>
      </c>
      <c r="B311" s="32">
        <v>52</v>
      </c>
      <c r="C311" s="36" t="str">
        <f t="shared" si="34"/>
        <v>UB-52</v>
      </c>
      <c r="D311" s="78">
        <f t="shared" si="37"/>
        <v>5342.7298729824006</v>
      </c>
      <c r="E311" s="148">
        <v>5131.8123840000007</v>
      </c>
      <c r="F311" s="148">
        <v>4815.8900000000003</v>
      </c>
      <c r="G311" s="148">
        <v>4815.8900000000003</v>
      </c>
      <c r="H311" s="148">
        <f t="shared" si="35"/>
        <v>4815.8900000000003</v>
      </c>
      <c r="I311" s="148">
        <v>4689.3890810000012</v>
      </c>
      <c r="J311" s="148">
        <f t="shared" si="36"/>
        <v>4583.51</v>
      </c>
      <c r="K311" s="148">
        <v>4583.5067813755859</v>
      </c>
      <c r="L311" s="148">
        <v>4438.801841347653</v>
      </c>
      <c r="M311" s="40">
        <v>4268.078693603512</v>
      </c>
      <c r="N311" s="80"/>
      <c r="O311" s="168"/>
      <c r="P311" s="168"/>
      <c r="Q311" s="79"/>
    </row>
    <row r="312" spans="1:17">
      <c r="A312" s="32" t="s">
        <v>34</v>
      </c>
      <c r="B312" s="32">
        <v>53</v>
      </c>
      <c r="C312" s="36" t="str">
        <f t="shared" si="34"/>
        <v>UB-53</v>
      </c>
      <c r="D312" s="78">
        <f t="shared" si="37"/>
        <v>5397.889050057599</v>
      </c>
      <c r="E312" s="148">
        <v>5184.7940159999998</v>
      </c>
      <c r="F312" s="148">
        <v>4865.6099999999997</v>
      </c>
      <c r="G312" s="148">
        <v>4865.6099999999997</v>
      </c>
      <c r="H312" s="148">
        <f t="shared" si="35"/>
        <v>4865.6099999999997</v>
      </c>
      <c r="I312" s="148">
        <v>4737.802173</v>
      </c>
      <c r="J312" s="148">
        <f t="shared" si="36"/>
        <v>4630.83</v>
      </c>
      <c r="K312" s="148">
        <v>4630.8282170181328</v>
      </c>
      <c r="L312" s="148">
        <v>4484.6293017801017</v>
      </c>
      <c r="M312" s="40">
        <v>4312.143559403944</v>
      </c>
      <c r="N312" s="80"/>
      <c r="O312" s="168"/>
      <c r="P312" s="168"/>
      <c r="Q312" s="79"/>
    </row>
    <row r="313" spans="1:17">
      <c r="A313" s="32" t="s">
        <v>34</v>
      </c>
      <c r="B313" s="32">
        <v>54</v>
      </c>
      <c r="C313" s="36" t="str">
        <f t="shared" si="34"/>
        <v>UB-54</v>
      </c>
      <c r="D313" s="78">
        <f t="shared" si="37"/>
        <v>5457.9961340064001</v>
      </c>
      <c r="E313" s="148">
        <v>5242.5282240000006</v>
      </c>
      <c r="F313" s="148">
        <v>4919.79</v>
      </c>
      <c r="G313" s="148">
        <v>4919.79</v>
      </c>
      <c r="H313" s="148">
        <f t="shared" si="35"/>
        <v>4919.79</v>
      </c>
      <c r="I313" s="148">
        <v>4790.5532090000006</v>
      </c>
      <c r="J313" s="148">
        <f t="shared" si="36"/>
        <v>4682.3900000000003</v>
      </c>
      <c r="K313" s="148">
        <v>4682.3893320706338</v>
      </c>
      <c r="L313" s="148">
        <v>4534.5625915849641</v>
      </c>
      <c r="M313" s="40">
        <v>4360.1563380624657</v>
      </c>
      <c r="N313" s="80"/>
      <c r="O313" s="168"/>
      <c r="P313" s="168"/>
      <c r="Q313" s="79"/>
    </row>
    <row r="314" spans="1:17">
      <c r="A314" s="32" t="s">
        <v>34</v>
      </c>
      <c r="B314" s="32">
        <v>55</v>
      </c>
      <c r="C314" s="36" t="str">
        <f t="shared" si="34"/>
        <v>UB-55</v>
      </c>
      <c r="D314" s="78">
        <f t="shared" si="37"/>
        <v>5500.5969465503995</v>
      </c>
      <c r="E314" s="148">
        <v>5283.4472640000004</v>
      </c>
      <c r="F314" s="148">
        <v>4958.1899999999996</v>
      </c>
      <c r="G314" s="148">
        <v>4958.1899999999996</v>
      </c>
      <c r="H314" s="148">
        <f t="shared" si="35"/>
        <v>4958.1899999999996</v>
      </c>
      <c r="I314" s="148">
        <v>4827.9475140000004</v>
      </c>
      <c r="J314" s="148">
        <f t="shared" si="36"/>
        <v>4718.9399999999996</v>
      </c>
      <c r="K314" s="148">
        <v>4718.9403286550305</v>
      </c>
      <c r="L314" s="148">
        <v>4569.9596442524025</v>
      </c>
      <c r="M314" s="40">
        <v>4394.1919656273103</v>
      </c>
      <c r="N314" s="80"/>
      <c r="O314" s="168"/>
      <c r="P314" s="168"/>
      <c r="Q314" s="79"/>
    </row>
    <row r="315" spans="1:17">
      <c r="A315" s="32" t="s">
        <v>34</v>
      </c>
      <c r="B315" s="32">
        <v>56</v>
      </c>
      <c r="C315" s="36" t="str">
        <f t="shared" si="34"/>
        <v>UB-56</v>
      </c>
      <c r="D315" s="78">
        <f t="shared" si="37"/>
        <v>5558.2633589472007</v>
      </c>
      <c r="E315" s="148">
        <v>5338.837152000001</v>
      </c>
      <c r="F315" s="148">
        <v>5010.17</v>
      </c>
      <c r="G315" s="148">
        <v>5010.17</v>
      </c>
      <c r="H315" s="148">
        <f t="shared" si="35"/>
        <v>5010.17</v>
      </c>
      <c r="I315" s="148">
        <v>4878.5602710000003</v>
      </c>
      <c r="J315" s="148">
        <f t="shared" si="36"/>
        <v>4768.41</v>
      </c>
      <c r="K315" s="148">
        <v>4768.4111282324311</v>
      </c>
      <c r="L315" s="148">
        <v>4617.868611497609</v>
      </c>
      <c r="M315" s="40">
        <v>4440.2582802861625</v>
      </c>
      <c r="N315" s="80"/>
      <c r="O315" s="168"/>
      <c r="P315" s="168"/>
      <c r="Q315" s="79"/>
    </row>
    <row r="316" spans="1:17">
      <c r="A316" s="32" t="s">
        <v>34</v>
      </c>
      <c r="B316" s="32">
        <v>57</v>
      </c>
      <c r="C316" s="36" t="str">
        <f t="shared" si="34"/>
        <v>UB-57</v>
      </c>
      <c r="D316" s="78">
        <f t="shared" si="37"/>
        <v>5618.370442896</v>
      </c>
      <c r="E316" s="148">
        <v>5396.5713600000008</v>
      </c>
      <c r="F316" s="148">
        <v>5064.3500000000004</v>
      </c>
      <c r="G316" s="148">
        <v>5064.3500000000004</v>
      </c>
      <c r="H316" s="148">
        <f t="shared" si="35"/>
        <v>5064.3500000000004</v>
      </c>
      <c r="I316" s="148">
        <v>4931.3215380000001</v>
      </c>
      <c r="J316" s="148">
        <f t="shared" si="36"/>
        <v>4819.9799999999996</v>
      </c>
      <c r="K316" s="148">
        <v>4819.9840529768808</v>
      </c>
      <c r="L316" s="148">
        <v>4667.8133381530906</v>
      </c>
      <c r="M316" s="40">
        <v>4488.2820559164329</v>
      </c>
      <c r="N316" s="80"/>
      <c r="O316" s="168"/>
      <c r="P316" s="168"/>
      <c r="Q316" s="79"/>
    </row>
    <row r="317" spans="1:17">
      <c r="A317" s="32" t="s">
        <v>34</v>
      </c>
      <c r="B317" s="32">
        <v>58</v>
      </c>
      <c r="C317" s="36" t="str">
        <f t="shared" si="34"/>
        <v>UB-58</v>
      </c>
      <c r="D317" s="78">
        <f t="shared" si="37"/>
        <v>5670.9891027647991</v>
      </c>
      <c r="E317" s="148">
        <v>5447.112768</v>
      </c>
      <c r="F317" s="148">
        <v>5111.78</v>
      </c>
      <c r="G317" s="148">
        <v>5111.78</v>
      </c>
      <c r="H317" s="148">
        <f t="shared" si="35"/>
        <v>5111.78</v>
      </c>
      <c r="I317" s="148">
        <v>4977.5042720000001</v>
      </c>
      <c r="J317" s="148">
        <f t="shared" si="36"/>
        <v>4865.12</v>
      </c>
      <c r="K317" s="148">
        <v>4865.1206956087308</v>
      </c>
      <c r="L317" s="148">
        <v>4711.5249812209286</v>
      </c>
      <c r="M317" s="40">
        <v>4530.3124819432005</v>
      </c>
      <c r="N317" s="80"/>
      <c r="O317" s="168"/>
      <c r="P317" s="168"/>
      <c r="Q317" s="79"/>
    </row>
    <row r="318" spans="1:17">
      <c r="A318" s="32" t="s">
        <v>34</v>
      </c>
      <c r="B318" s="32">
        <v>59</v>
      </c>
      <c r="C318" s="36" t="str">
        <f t="shared" si="34"/>
        <v>UB-59</v>
      </c>
      <c r="D318" s="78">
        <f t="shared" si="37"/>
        <v>5728.6666091232009</v>
      </c>
      <c r="E318" s="148">
        <v>5502.513312000001</v>
      </c>
      <c r="F318" s="148">
        <v>5163.7700000000004</v>
      </c>
      <c r="G318" s="148">
        <v>5163.7700000000004</v>
      </c>
      <c r="H318" s="148">
        <f t="shared" si="35"/>
        <v>5163.7700000000004</v>
      </c>
      <c r="I318" s="148">
        <v>5028.1272600000011</v>
      </c>
      <c r="J318" s="148">
        <f t="shared" si="36"/>
        <v>4914.6000000000004</v>
      </c>
      <c r="K318" s="148">
        <v>4914.6033048780773</v>
      </c>
      <c r="L318" s="148">
        <v>4759.4453853167515</v>
      </c>
      <c r="M318" s="40">
        <v>4576.3897935737996</v>
      </c>
      <c r="N318" s="80"/>
      <c r="O318" s="168"/>
      <c r="P318" s="168"/>
      <c r="Q318" s="79"/>
    </row>
    <row r="319" spans="1:17">
      <c r="A319" s="32" t="s">
        <v>34</v>
      </c>
      <c r="B319" s="32">
        <v>60</v>
      </c>
      <c r="C319" s="36" t="str">
        <f t="shared" si="34"/>
        <v>UB-60</v>
      </c>
      <c r="D319" s="78">
        <f t="shared" si="37"/>
        <v>5791.2698344319997</v>
      </c>
      <c r="E319" s="148">
        <v>5562.6451200000001</v>
      </c>
      <c r="F319" s="148">
        <v>5220.2</v>
      </c>
      <c r="G319" s="148">
        <v>5220.2</v>
      </c>
      <c r="H319" s="148">
        <f t="shared" si="35"/>
        <v>5220.2</v>
      </c>
      <c r="I319" s="148">
        <v>5083.0779610000009</v>
      </c>
      <c r="J319" s="148">
        <f t="shared" si="36"/>
        <v>4968.3100000000004</v>
      </c>
      <c r="K319" s="148">
        <v>4968.3137838654275</v>
      </c>
      <c r="L319" s="148">
        <v>4811.460181934367</v>
      </c>
      <c r="M319" s="40">
        <v>4626.4040210907369</v>
      </c>
      <c r="N319" s="80"/>
      <c r="O319" s="168"/>
      <c r="P319" s="168"/>
      <c r="Q319" s="79"/>
    </row>
    <row r="320" spans="1:17">
      <c r="A320" s="32" t="s">
        <v>34</v>
      </c>
      <c r="B320" s="32">
        <v>61</v>
      </c>
      <c r="C320" s="36" t="str">
        <f t="shared" si="34"/>
        <v>UB-61</v>
      </c>
      <c r="D320" s="78">
        <f t="shared" si="37"/>
        <v>5841.4034469024009</v>
      </c>
      <c r="E320" s="148">
        <v>5610.7995840000012</v>
      </c>
      <c r="F320" s="148">
        <v>5265.39</v>
      </c>
      <c r="G320" s="148">
        <v>5265.39</v>
      </c>
      <c r="H320" s="148">
        <f t="shared" si="35"/>
        <v>5265.39</v>
      </c>
      <c r="I320" s="148">
        <v>5127.0814920000003</v>
      </c>
      <c r="J320" s="148">
        <f t="shared" si="36"/>
        <v>5011.32</v>
      </c>
      <c r="K320" s="148">
        <v>5011.3246819463247</v>
      </c>
      <c r="L320" s="148">
        <v>4853.1131918906885</v>
      </c>
      <c r="M320" s="40">
        <v>4666.4549922025853</v>
      </c>
      <c r="N320" s="80"/>
      <c r="O320" s="168"/>
      <c r="P320" s="168"/>
      <c r="Q320" s="79"/>
    </row>
    <row r="321" spans="1:17">
      <c r="A321" s="32" t="s">
        <v>34</v>
      </c>
      <c r="B321" s="32">
        <v>62</v>
      </c>
      <c r="C321" s="36" t="str">
        <f t="shared" si="34"/>
        <v>UB-62</v>
      </c>
      <c r="D321" s="78">
        <f t="shared" si="37"/>
        <v>5906.5582833792005</v>
      </c>
      <c r="E321" s="148">
        <v>5673.3822720000007</v>
      </c>
      <c r="F321" s="148">
        <v>5324.12</v>
      </c>
      <c r="G321" s="148">
        <v>5324.12</v>
      </c>
      <c r="H321" s="148">
        <f t="shared" si="35"/>
        <v>5324.12</v>
      </c>
      <c r="I321" s="148">
        <v>5184.2625510000007</v>
      </c>
      <c r="J321" s="148">
        <f t="shared" si="36"/>
        <v>5067.21</v>
      </c>
      <c r="K321" s="148">
        <v>5067.2081442524259</v>
      </c>
      <c r="L321" s="148">
        <v>4907.2323690222993</v>
      </c>
      <c r="M321" s="40">
        <v>4718.4926625214412</v>
      </c>
      <c r="N321" s="80"/>
      <c r="O321" s="168"/>
      <c r="P321" s="168"/>
      <c r="Q321" s="79"/>
    </row>
    <row r="322" spans="1:17">
      <c r="A322" s="32" t="s">
        <v>34</v>
      </c>
      <c r="B322" s="32">
        <v>63</v>
      </c>
      <c r="C322" s="36" t="str">
        <f t="shared" si="34"/>
        <v>UB-63</v>
      </c>
      <c r="D322" s="78">
        <f t="shared" si="37"/>
        <v>5964.2246957760008</v>
      </c>
      <c r="E322" s="148">
        <v>5728.7721600000013</v>
      </c>
      <c r="F322" s="148">
        <v>5376.1</v>
      </c>
      <c r="G322" s="148">
        <v>5376.1</v>
      </c>
      <c r="H322" s="148">
        <f t="shared" si="35"/>
        <v>5376.1</v>
      </c>
      <c r="I322" s="148">
        <v>5234.8753080000006</v>
      </c>
      <c r="J322" s="148">
        <f t="shared" si="36"/>
        <v>5116.68</v>
      </c>
      <c r="K322" s="148">
        <v>5116.6789438298219</v>
      </c>
      <c r="L322" s="148">
        <v>4955.1413362675012</v>
      </c>
      <c r="M322" s="40">
        <v>4764.5589771802897</v>
      </c>
      <c r="N322" s="80"/>
      <c r="O322" s="168"/>
      <c r="P322" s="168"/>
      <c r="Q322" s="79"/>
    </row>
    <row r="323" spans="1:17">
      <c r="A323" s="32" t="s">
        <v>34</v>
      </c>
      <c r="B323" s="32">
        <v>64</v>
      </c>
      <c r="C323" s="36" t="str">
        <f t="shared" si="34"/>
        <v>UB-64</v>
      </c>
      <c r="D323" s="78">
        <f t="shared" si="37"/>
        <v>6026.8501090079999</v>
      </c>
      <c r="E323" s="148">
        <v>5788.9252800000004</v>
      </c>
      <c r="F323" s="148">
        <v>5432.55</v>
      </c>
      <c r="G323" s="148">
        <v>5432.55</v>
      </c>
      <c r="H323" s="148">
        <f t="shared" si="35"/>
        <v>5432.55</v>
      </c>
      <c r="I323" s="148">
        <v>5289.8464710000007</v>
      </c>
      <c r="J323" s="148">
        <f t="shared" si="36"/>
        <v>5170.41</v>
      </c>
      <c r="K323" s="148">
        <v>5170.4130422010703</v>
      </c>
      <c r="L323" s="148">
        <v>5007.1790065863552</v>
      </c>
      <c r="M323" s="40">
        <v>4814.5951986407263</v>
      </c>
      <c r="N323" s="80"/>
      <c r="O323" s="168"/>
      <c r="P323" s="168"/>
      <c r="Q323" s="79"/>
    </row>
    <row r="324" spans="1:17">
      <c r="A324" s="32" t="s">
        <v>34</v>
      </c>
      <c r="B324" s="32">
        <v>65</v>
      </c>
      <c r="C324" s="36" t="str">
        <f t="shared" si="34"/>
        <v>UB-65</v>
      </c>
      <c r="D324" s="78">
        <f t="shared" si="37"/>
        <v>6074.4653921952004</v>
      </c>
      <c r="E324" s="148">
        <v>5834.6608320000005</v>
      </c>
      <c r="F324" s="148">
        <v>5475.47</v>
      </c>
      <c r="G324" s="148">
        <v>5475.47</v>
      </c>
      <c r="H324" s="148">
        <f t="shared" si="35"/>
        <v>5475.47</v>
      </c>
      <c r="I324" s="148">
        <v>5331.6401060000007</v>
      </c>
      <c r="J324" s="148">
        <f t="shared" si="36"/>
        <v>5211.26</v>
      </c>
      <c r="K324" s="148">
        <v>5211.2627666551698</v>
      </c>
      <c r="L324" s="148">
        <v>5046.7390728793043</v>
      </c>
      <c r="M324" s="40">
        <v>4852.6337239224076</v>
      </c>
      <c r="N324" s="80"/>
      <c r="O324" s="168"/>
      <c r="P324" s="168"/>
      <c r="Q324" s="79"/>
    </row>
    <row r="325" spans="1:17">
      <c r="A325" s="32" t="s">
        <v>34</v>
      </c>
      <c r="B325" s="32">
        <v>66</v>
      </c>
      <c r="C325" s="36" t="str">
        <f t="shared" si="34"/>
        <v>UB-66</v>
      </c>
      <c r="D325" s="78">
        <f t="shared" si="37"/>
        <v>6144.634699315201</v>
      </c>
      <c r="E325" s="148">
        <v>5902.0600320000012</v>
      </c>
      <c r="F325" s="148">
        <v>5538.72</v>
      </c>
      <c r="G325" s="148">
        <v>5538.72</v>
      </c>
      <c r="H325" s="148">
        <f t="shared" si="35"/>
        <v>5538.72</v>
      </c>
      <c r="I325" s="148">
        <v>5393.2307260000007</v>
      </c>
      <c r="J325" s="148">
        <f t="shared" si="36"/>
        <v>5271.46</v>
      </c>
      <c r="K325" s="148">
        <v>5271.4567665229188</v>
      </c>
      <c r="L325" s="148">
        <v>5105.0327004870414</v>
      </c>
      <c r="M325" s="40">
        <v>4908.685288929847</v>
      </c>
      <c r="N325" s="80"/>
      <c r="O325" s="168"/>
      <c r="P325" s="168"/>
      <c r="Q325" s="79"/>
    </row>
    <row r="326" spans="1:17">
      <c r="A326" s="32" t="s">
        <v>34</v>
      </c>
      <c r="B326" s="32">
        <v>67</v>
      </c>
      <c r="C326" s="36" t="str">
        <f t="shared" si="34"/>
        <v>UB-67</v>
      </c>
      <c r="D326" s="78">
        <f t="shared" si="37"/>
        <v>6204.8194409952002</v>
      </c>
      <c r="E326" s="148">
        <v>5959.868832000001</v>
      </c>
      <c r="F326" s="148">
        <v>5592.97</v>
      </c>
      <c r="G326" s="148">
        <v>5592.97</v>
      </c>
      <c r="H326" s="148">
        <f t="shared" si="35"/>
        <v>5592.97</v>
      </c>
      <c r="I326" s="148">
        <v>5446.0533790000009</v>
      </c>
      <c r="J326" s="148">
        <f t="shared" si="36"/>
        <v>5323.09</v>
      </c>
      <c r="K326" s="148">
        <v>5323.0887397271163</v>
      </c>
      <c r="L326" s="148">
        <v>5155.0346113956193</v>
      </c>
      <c r="M326" s="40">
        <v>4956.7640494188645</v>
      </c>
      <c r="N326" s="80"/>
      <c r="O326" s="168"/>
      <c r="P326" s="168"/>
      <c r="Q326" s="79"/>
    </row>
    <row r="327" spans="1:17">
      <c r="A327" s="32" t="s">
        <v>34</v>
      </c>
      <c r="B327" s="32">
        <v>68</v>
      </c>
      <c r="C327" s="36" t="str">
        <f t="shared" si="34"/>
        <v>UB-68</v>
      </c>
      <c r="D327" s="78">
        <f t="shared" si="37"/>
        <v>6267.4226663039999</v>
      </c>
      <c r="E327" s="148">
        <v>6020.0006400000002</v>
      </c>
      <c r="F327" s="148">
        <v>5649.4</v>
      </c>
      <c r="G327" s="148">
        <v>5649.4</v>
      </c>
      <c r="H327" s="148">
        <f t="shared" si="35"/>
        <v>5649.4</v>
      </c>
      <c r="I327" s="148">
        <v>5501.0040800000006</v>
      </c>
      <c r="J327" s="148">
        <f t="shared" si="36"/>
        <v>5376.8</v>
      </c>
      <c r="K327" s="148">
        <v>5376.7992187144655</v>
      </c>
      <c r="L327" s="148">
        <v>5207.0494080132339</v>
      </c>
      <c r="M327" s="40">
        <v>5006.7782769358018</v>
      </c>
      <c r="N327" s="80"/>
      <c r="O327" s="168"/>
      <c r="P327" s="168"/>
      <c r="Q327" s="79"/>
    </row>
    <row r="328" spans="1:17">
      <c r="A328" s="32" t="s">
        <v>34</v>
      </c>
      <c r="B328" s="32">
        <v>69</v>
      </c>
      <c r="C328" s="36" t="str">
        <f t="shared" si="34"/>
        <v>UB-69</v>
      </c>
      <c r="D328" s="78">
        <f t="shared" si="37"/>
        <v>6327.5852200608006</v>
      </c>
      <c r="E328" s="148">
        <v>6077.7881280000011</v>
      </c>
      <c r="F328" s="148">
        <v>5703.63</v>
      </c>
      <c r="G328" s="148">
        <v>5703.63</v>
      </c>
      <c r="H328" s="148">
        <f t="shared" si="35"/>
        <v>5703.63</v>
      </c>
      <c r="I328" s="148">
        <v>5553.8062710000004</v>
      </c>
      <c r="J328" s="148">
        <f t="shared" si="36"/>
        <v>5428.41</v>
      </c>
      <c r="K328" s="148">
        <v>5428.4075725347648</v>
      </c>
      <c r="L328" s="148">
        <v>5257.0284452205742</v>
      </c>
      <c r="M328" s="40">
        <v>5054.835043481321</v>
      </c>
      <c r="N328" s="80"/>
      <c r="O328" s="168"/>
      <c r="P328" s="168"/>
      <c r="Q328" s="79"/>
    </row>
    <row r="329" spans="1:17">
      <c r="A329" s="32" t="s">
        <v>34</v>
      </c>
      <c r="B329" s="32">
        <v>70</v>
      </c>
      <c r="C329" s="36" t="str">
        <f t="shared" si="34"/>
        <v>UB-70</v>
      </c>
      <c r="D329" s="78">
        <f t="shared" si="37"/>
        <v>6385.2183505727999</v>
      </c>
      <c r="E329" s="148">
        <v>6133.1460480000005</v>
      </c>
      <c r="F329" s="148">
        <v>5755.58</v>
      </c>
      <c r="G329" s="148">
        <v>5755.58</v>
      </c>
      <c r="H329" s="148">
        <f t="shared" si="35"/>
        <v>5755.58</v>
      </c>
      <c r="I329" s="148">
        <v>5604.3883350000015</v>
      </c>
      <c r="J329" s="148">
        <f t="shared" si="36"/>
        <v>5477.85</v>
      </c>
      <c r="K329" s="148">
        <v>5477.8547527282644</v>
      </c>
      <c r="L329" s="148">
        <v>5304.9145387645403</v>
      </c>
      <c r="M329" s="40">
        <v>5100.8793641966731</v>
      </c>
      <c r="N329" s="80"/>
      <c r="O329" s="168"/>
      <c r="P329" s="168"/>
      <c r="Q329" s="79"/>
    </row>
    <row r="330" spans="1:17">
      <c r="A330" s="32" t="s">
        <v>34</v>
      </c>
      <c r="B330" s="32">
        <v>71</v>
      </c>
      <c r="C330" s="36" t="str">
        <f t="shared" si="34"/>
        <v>UB-71</v>
      </c>
      <c r="D330" s="78">
        <f t="shared" si="37"/>
        <v>6447.8548577664005</v>
      </c>
      <c r="E330" s="148">
        <v>6193.3098240000008</v>
      </c>
      <c r="F330" s="148">
        <v>5812.04</v>
      </c>
      <c r="G330" s="148">
        <v>5812.04</v>
      </c>
      <c r="H330" s="148">
        <f t="shared" si="35"/>
        <v>5812.04</v>
      </c>
      <c r="I330" s="148">
        <v>5659.3697290000009</v>
      </c>
      <c r="J330" s="148">
        <f t="shared" si="36"/>
        <v>5531.59</v>
      </c>
      <c r="K330" s="148">
        <v>5531.5888510995128</v>
      </c>
      <c r="L330" s="148">
        <v>5356.9522090833943</v>
      </c>
      <c r="M330" s="40">
        <v>5150.9155856571097</v>
      </c>
      <c r="N330" s="80"/>
      <c r="O330" s="168"/>
      <c r="P330" s="168"/>
      <c r="Q330" s="79"/>
    </row>
    <row r="331" spans="1:17">
      <c r="A331" s="32" t="s">
        <v>34</v>
      </c>
      <c r="B331" s="32">
        <v>72</v>
      </c>
      <c r="C331" s="36" t="str">
        <f t="shared" si="34"/>
        <v>UB-72</v>
      </c>
      <c r="D331" s="78">
        <f t="shared" si="37"/>
        <v>6518.0130709247996</v>
      </c>
      <c r="E331" s="148">
        <v>6260.6983680000003</v>
      </c>
      <c r="F331" s="148">
        <v>5875.28</v>
      </c>
      <c r="G331" s="148">
        <v>5875.28</v>
      </c>
      <c r="H331" s="148">
        <f t="shared" si="35"/>
        <v>5875.28</v>
      </c>
      <c r="I331" s="148">
        <v>5720.9501180000007</v>
      </c>
      <c r="J331" s="148">
        <f t="shared" si="36"/>
        <v>5591.78</v>
      </c>
      <c r="K331" s="148">
        <v>5591.7828509672599</v>
      </c>
      <c r="L331" s="148">
        <v>5415.2458366911296</v>
      </c>
      <c r="M331" s="40">
        <v>5206.9671506645473</v>
      </c>
      <c r="N331" s="80"/>
      <c r="O331" s="168"/>
      <c r="P331" s="168"/>
      <c r="Q331" s="79"/>
    </row>
    <row r="332" spans="1:17">
      <c r="A332" s="32" t="s">
        <v>34</v>
      </c>
      <c r="B332" s="32">
        <v>73</v>
      </c>
      <c r="C332" s="36" t="str">
        <f t="shared" si="34"/>
        <v>UB-73</v>
      </c>
      <c r="D332" s="78">
        <f t="shared" si="37"/>
        <v>6585.7084246080003</v>
      </c>
      <c r="E332" s="148">
        <v>6325.7212800000007</v>
      </c>
      <c r="F332" s="148">
        <v>5936.3</v>
      </c>
      <c r="G332" s="148">
        <v>5936.3</v>
      </c>
      <c r="H332" s="148">
        <f t="shared" si="35"/>
        <v>5936.3</v>
      </c>
      <c r="I332" s="148">
        <v>5780.3615350000009</v>
      </c>
      <c r="J332" s="148">
        <f t="shared" si="36"/>
        <v>5649.85</v>
      </c>
      <c r="K332" s="148">
        <v>5649.8511062840589</v>
      </c>
      <c r="L332" s="148">
        <v>5471.4808311873512</v>
      </c>
      <c r="M332" s="40">
        <v>5261.0392607570684</v>
      </c>
      <c r="N332" s="80"/>
      <c r="O332" s="168"/>
      <c r="P332" s="168"/>
      <c r="Q332" s="79"/>
    </row>
    <row r="333" spans="1:17">
      <c r="A333" s="32" t="s">
        <v>34</v>
      </c>
      <c r="B333" s="32">
        <v>74</v>
      </c>
      <c r="C333" s="36" t="str">
        <f t="shared" si="34"/>
        <v>UB-74</v>
      </c>
      <c r="D333" s="78">
        <f t="shared" si="37"/>
        <v>6650.8299792000007</v>
      </c>
      <c r="E333" s="148">
        <v>6388.2720000000008</v>
      </c>
      <c r="F333" s="148">
        <v>5995</v>
      </c>
      <c r="G333" s="148">
        <v>5995</v>
      </c>
      <c r="H333" s="148">
        <f t="shared" si="35"/>
        <v>5995</v>
      </c>
      <c r="I333" s="148">
        <v>5837.522132000001</v>
      </c>
      <c r="J333" s="148">
        <f t="shared" si="36"/>
        <v>5705.72</v>
      </c>
      <c r="K333" s="148">
        <v>5705.7227588982087</v>
      </c>
      <c r="L333" s="148">
        <v>5525.5885714683409</v>
      </c>
      <c r="M333" s="40">
        <v>5313.0659341041737</v>
      </c>
      <c r="N333" s="80"/>
      <c r="O333" s="168"/>
      <c r="P333" s="168"/>
      <c r="Q333" s="79"/>
    </row>
    <row r="334" spans="1:17">
      <c r="A334" s="32" t="s">
        <v>34</v>
      </c>
      <c r="B334" s="32">
        <v>75</v>
      </c>
      <c r="C334" s="36" t="str">
        <f t="shared" si="34"/>
        <v>UB-75</v>
      </c>
      <c r="D334" s="78">
        <f t="shared" si="37"/>
        <v>6713.5108622400003</v>
      </c>
      <c r="E334" s="148">
        <v>6448.4784000000009</v>
      </c>
      <c r="F334" s="148">
        <v>6051.5</v>
      </c>
      <c r="G334" s="148">
        <v>6051.5</v>
      </c>
      <c r="H334" s="148">
        <f t="shared" si="35"/>
        <v>6051.5</v>
      </c>
      <c r="I334" s="148">
        <v>5892.5342190000001</v>
      </c>
      <c r="J334" s="148">
        <f t="shared" si="36"/>
        <v>5759.49</v>
      </c>
      <c r="K334" s="148">
        <v>5759.4922863453066</v>
      </c>
      <c r="L334" s="148">
        <v>5577.6605523390535</v>
      </c>
      <c r="M334" s="40">
        <v>5363.135146479859</v>
      </c>
      <c r="N334" s="80"/>
      <c r="O334" s="168"/>
      <c r="P334" s="168"/>
      <c r="Q334" s="79"/>
    </row>
    <row r="335" spans="1:17">
      <c r="A335" s="32" t="s">
        <v>34</v>
      </c>
      <c r="B335" s="32">
        <v>76</v>
      </c>
      <c r="C335" s="36" t="str">
        <f t="shared" si="34"/>
        <v>UB-76</v>
      </c>
      <c r="D335" s="78">
        <f t="shared" si="37"/>
        <v>6788.6502641567995</v>
      </c>
      <c r="E335" s="148">
        <v>6520.6514880000004</v>
      </c>
      <c r="F335" s="148">
        <v>6119.23</v>
      </c>
      <c r="G335" s="148">
        <v>6119.23</v>
      </c>
      <c r="H335" s="148">
        <f t="shared" si="35"/>
        <v>6119.23</v>
      </c>
      <c r="I335" s="148">
        <v>5958.4934760000006</v>
      </c>
      <c r="J335" s="148">
        <f t="shared" si="36"/>
        <v>5823.96</v>
      </c>
      <c r="K335" s="148">
        <v>5823.9613946988547</v>
      </c>
      <c r="L335" s="148">
        <v>5640.0943198710584</v>
      </c>
      <c r="M335" s="40">
        <v>5423.1676152606333</v>
      </c>
      <c r="N335" s="80"/>
      <c r="O335" s="168"/>
      <c r="P335" s="168"/>
      <c r="Q335" s="79"/>
    </row>
    <row r="336" spans="1:17">
      <c r="A336" s="32" t="s">
        <v>34</v>
      </c>
      <c r="B336" s="32">
        <v>77</v>
      </c>
      <c r="C336" s="36" t="str">
        <f t="shared" si="34"/>
        <v>UB-77</v>
      </c>
      <c r="D336" s="78">
        <f t="shared" si="37"/>
        <v>6858.8639471232</v>
      </c>
      <c r="E336" s="148">
        <v>6588.0933120000009</v>
      </c>
      <c r="F336" s="148">
        <v>6182.52</v>
      </c>
      <c r="G336" s="148">
        <v>6182.52</v>
      </c>
      <c r="H336" s="148">
        <f t="shared" si="35"/>
        <v>6182.52</v>
      </c>
      <c r="I336" s="148">
        <v>6020.1147890000002</v>
      </c>
      <c r="J336" s="148">
        <f t="shared" si="36"/>
        <v>5884.19</v>
      </c>
      <c r="K336" s="148">
        <v>5884.1908236424524</v>
      </c>
      <c r="L336" s="148">
        <v>5698.4222580306532</v>
      </c>
      <c r="M336" s="40">
        <v>5479.2521711833206</v>
      </c>
      <c r="N336" s="80"/>
      <c r="O336" s="168"/>
      <c r="P336" s="168"/>
      <c r="Q336" s="79"/>
    </row>
    <row r="337" spans="1:17">
      <c r="A337" s="32" t="s">
        <v>34</v>
      </c>
      <c r="B337" s="32">
        <v>78</v>
      </c>
      <c r="C337" s="36" t="str">
        <f t="shared" si="34"/>
        <v>UB-78</v>
      </c>
      <c r="D337" s="78">
        <f t="shared" si="37"/>
        <v>6921.4671724319996</v>
      </c>
      <c r="E337" s="148">
        <v>6648.2251200000001</v>
      </c>
      <c r="F337" s="148">
        <v>6238.95</v>
      </c>
      <c r="G337" s="148">
        <v>6238.95</v>
      </c>
      <c r="H337" s="148">
        <f t="shared" si="35"/>
        <v>6238.95</v>
      </c>
      <c r="I337" s="148">
        <v>6075.06549</v>
      </c>
      <c r="J337" s="148">
        <f t="shared" si="36"/>
        <v>5937.9</v>
      </c>
      <c r="K337" s="148">
        <v>5937.9013026298016</v>
      </c>
      <c r="L337" s="148">
        <v>5750.4370546482687</v>
      </c>
      <c r="M337" s="40">
        <v>5529.2663987002579</v>
      </c>
      <c r="N337" s="80"/>
      <c r="O337" s="168"/>
      <c r="P337" s="168"/>
      <c r="Q337" s="79"/>
    </row>
    <row r="338" spans="1:17">
      <c r="A338" s="32" t="s">
        <v>34</v>
      </c>
      <c r="B338" s="32">
        <v>79</v>
      </c>
      <c r="C338" s="36" t="str">
        <f t="shared" si="34"/>
        <v>UB-79</v>
      </c>
      <c r="D338" s="78">
        <f t="shared" si="37"/>
        <v>6994.1326209119998</v>
      </c>
      <c r="E338" s="148">
        <v>6718.0219200000001</v>
      </c>
      <c r="F338" s="148">
        <v>6304.45</v>
      </c>
      <c r="G338" s="148">
        <v>6304.45</v>
      </c>
      <c r="H338" s="148">
        <f t="shared" si="35"/>
        <v>6304.45</v>
      </c>
      <c r="I338" s="148">
        <v>6138.8455440000007</v>
      </c>
      <c r="J338" s="148">
        <f t="shared" si="36"/>
        <v>6000.24</v>
      </c>
      <c r="K338" s="148">
        <v>6000.2446664324016</v>
      </c>
      <c r="L338" s="148">
        <v>5810.8121890687598</v>
      </c>
      <c r="M338" s="40">
        <v>5587.3194125661148</v>
      </c>
      <c r="N338" s="80"/>
      <c r="O338" s="168"/>
      <c r="P338" s="168"/>
      <c r="Q338" s="79"/>
    </row>
    <row r="339" spans="1:17">
      <c r="A339" s="32" t="s">
        <v>34</v>
      </c>
      <c r="B339" s="32">
        <v>80</v>
      </c>
      <c r="C339" s="36" t="str">
        <f t="shared" si="34"/>
        <v>UB-80</v>
      </c>
      <c r="D339" s="78">
        <f t="shared" si="37"/>
        <v>7069.3607745216004</v>
      </c>
      <c r="E339" s="148">
        <v>6790.2802560000009</v>
      </c>
      <c r="F339" s="148">
        <v>6372.26</v>
      </c>
      <c r="G339" s="148">
        <v>6372.26</v>
      </c>
      <c r="H339" s="148">
        <f t="shared" si="35"/>
        <v>6372.26</v>
      </c>
      <c r="I339" s="148">
        <v>6204.8764180000007</v>
      </c>
      <c r="J339" s="148">
        <f t="shared" si="36"/>
        <v>6064.78</v>
      </c>
      <c r="K339" s="148">
        <v>6064.7846329376489</v>
      </c>
      <c r="L339" s="148">
        <v>5873.3145777044829</v>
      </c>
      <c r="M339" s="40">
        <v>5647.4178631773875</v>
      </c>
      <c r="N339" s="80"/>
      <c r="O339" s="168"/>
      <c r="P339" s="168"/>
      <c r="Q339" s="79"/>
    </row>
    <row r="340" spans="1:17">
      <c r="A340" s="32" t="s">
        <v>34</v>
      </c>
      <c r="B340" s="32">
        <v>81</v>
      </c>
      <c r="C340" s="36" t="str">
        <f t="shared" si="34"/>
        <v>UB-81</v>
      </c>
      <c r="D340" s="78">
        <f t="shared" si="37"/>
        <v>7127.0049989952004</v>
      </c>
      <c r="E340" s="148">
        <v>6845.6488320000008</v>
      </c>
      <c r="F340" s="148">
        <v>6424.22</v>
      </c>
      <c r="G340" s="148">
        <v>6424.22</v>
      </c>
      <c r="H340" s="148">
        <f t="shared" si="35"/>
        <v>6424.22</v>
      </c>
      <c r="I340" s="148">
        <v>6255.4687130000002</v>
      </c>
      <c r="J340" s="148">
        <f t="shared" si="36"/>
        <v>6114.23</v>
      </c>
      <c r="K340" s="148">
        <v>6114.2318131311467</v>
      </c>
      <c r="L340" s="148">
        <v>5921.2006712484472</v>
      </c>
      <c r="M340" s="40">
        <v>5693.4621838927378</v>
      </c>
      <c r="N340" s="80"/>
      <c r="O340" s="168"/>
      <c r="P340" s="168"/>
      <c r="Q340" s="79"/>
    </row>
    <row r="341" spans="1:17">
      <c r="A341" s="32" t="s">
        <v>34</v>
      </c>
      <c r="B341" s="32">
        <v>82</v>
      </c>
      <c r="C341" s="36" t="str">
        <f t="shared" si="34"/>
        <v>UB-82</v>
      </c>
      <c r="D341" s="78">
        <f t="shared" si="37"/>
        <v>7204.6738241567991</v>
      </c>
      <c r="E341" s="148">
        <v>6920.2514879999999</v>
      </c>
      <c r="F341" s="148">
        <v>6494.23</v>
      </c>
      <c r="G341" s="148">
        <v>6494.23</v>
      </c>
      <c r="H341" s="148">
        <f t="shared" si="35"/>
        <v>6494.23</v>
      </c>
      <c r="I341" s="148">
        <v>6323.637866</v>
      </c>
      <c r="J341" s="148">
        <f t="shared" si="36"/>
        <v>6180.86</v>
      </c>
      <c r="K341" s="148">
        <v>6180.8620951114945</v>
      </c>
      <c r="L341" s="148">
        <v>5985.7273824438262</v>
      </c>
      <c r="M341" s="40">
        <v>5755.5070985036791</v>
      </c>
      <c r="N341" s="80"/>
      <c r="O341" s="168"/>
      <c r="P341" s="168"/>
      <c r="Q341" s="79"/>
    </row>
    <row r="342" spans="1:17">
      <c r="A342" s="32" t="s">
        <v>34</v>
      </c>
      <c r="B342" s="32">
        <v>83</v>
      </c>
      <c r="C342" s="36" t="str">
        <f t="shared" si="34"/>
        <v>UB-83</v>
      </c>
      <c r="D342" s="78">
        <f t="shared" si="37"/>
        <v>7274.8098493919997</v>
      </c>
      <c r="E342" s="148">
        <v>6987.6187200000004</v>
      </c>
      <c r="F342" s="148">
        <v>6557.45</v>
      </c>
      <c r="G342" s="148">
        <v>6557.45</v>
      </c>
      <c r="H342" s="148">
        <f t="shared" si="35"/>
        <v>6557.45</v>
      </c>
      <c r="I342" s="148">
        <v>6385.1977930000003</v>
      </c>
      <c r="J342" s="148">
        <f t="shared" si="36"/>
        <v>6241.03</v>
      </c>
      <c r="K342" s="148">
        <v>6241.0324755953452</v>
      </c>
      <c r="L342" s="148">
        <v>6043.9981363503248</v>
      </c>
      <c r="M342" s="40">
        <v>5811.5366695676194</v>
      </c>
      <c r="N342" s="80"/>
      <c r="O342" s="168"/>
      <c r="P342" s="168"/>
      <c r="Q342" s="79"/>
    </row>
    <row r="343" spans="1:17">
      <c r="A343" s="32" t="s">
        <v>34</v>
      </c>
      <c r="B343" s="32">
        <v>84</v>
      </c>
      <c r="C343" s="36" t="str">
        <f t="shared" si="34"/>
        <v>UB-84</v>
      </c>
      <c r="D343" s="78">
        <f t="shared" si="37"/>
        <v>7345.0013444352007</v>
      </c>
      <c r="E343" s="148">
        <v>7055.039232000001</v>
      </c>
      <c r="F343" s="148">
        <v>6620.72</v>
      </c>
      <c r="G343" s="148">
        <v>6620.72</v>
      </c>
      <c r="H343" s="148">
        <f t="shared" si="35"/>
        <v>6620.72</v>
      </c>
      <c r="I343" s="148">
        <v>6446.8088750000006</v>
      </c>
      <c r="J343" s="148">
        <f t="shared" si="36"/>
        <v>6301.25</v>
      </c>
      <c r="K343" s="148">
        <v>6301.2500948469915</v>
      </c>
      <c r="L343" s="148">
        <v>6102.3146376592986</v>
      </c>
      <c r="M343" s="40">
        <v>5867.6102285185561</v>
      </c>
      <c r="N343" s="80"/>
      <c r="O343" s="168"/>
      <c r="P343" s="168"/>
      <c r="Q343" s="79"/>
    </row>
    <row r="344" spans="1:17">
      <c r="A344" s="32" t="s">
        <v>34</v>
      </c>
      <c r="B344" s="32">
        <v>85</v>
      </c>
      <c r="C344" s="36" t="str">
        <f t="shared" si="34"/>
        <v>UB-85</v>
      </c>
      <c r="D344" s="78">
        <f t="shared" si="37"/>
        <v>7417.6556989536002</v>
      </c>
      <c r="E344" s="148">
        <v>7124.8253760000007</v>
      </c>
      <c r="F344" s="148">
        <v>6686.21</v>
      </c>
      <c r="G344" s="148">
        <v>6686.21</v>
      </c>
      <c r="H344" s="148">
        <f t="shared" si="35"/>
        <v>6686.21</v>
      </c>
      <c r="I344" s="148">
        <v>6510.5786980000003</v>
      </c>
      <c r="J344" s="148">
        <f t="shared" si="36"/>
        <v>6363.58</v>
      </c>
      <c r="K344" s="148">
        <v>6363.5816489576409</v>
      </c>
      <c r="L344" s="148">
        <v>6162.6783352291704</v>
      </c>
      <c r="M344" s="40">
        <v>5925.6522454126634</v>
      </c>
      <c r="N344" s="80"/>
      <c r="O344" s="168"/>
      <c r="P344" s="168"/>
      <c r="Q344" s="79"/>
    </row>
    <row r="345" spans="1:17">
      <c r="A345" s="32" t="s">
        <v>34</v>
      </c>
      <c r="B345" s="32">
        <v>86</v>
      </c>
      <c r="C345" s="36" t="str">
        <f t="shared" si="34"/>
        <v>UB-86</v>
      </c>
      <c r="D345" s="78">
        <f t="shared" si="37"/>
        <v>7492.8838525632009</v>
      </c>
      <c r="E345" s="148">
        <v>7197.0837120000015</v>
      </c>
      <c r="F345" s="148">
        <v>6754.02</v>
      </c>
      <c r="G345" s="148">
        <v>6754.02</v>
      </c>
      <c r="H345" s="148">
        <f t="shared" si="35"/>
        <v>6754.02</v>
      </c>
      <c r="I345" s="148">
        <v>6576.5993410000001</v>
      </c>
      <c r="J345" s="148">
        <f t="shared" si="36"/>
        <v>6428.11</v>
      </c>
      <c r="K345" s="148">
        <v>6428.1098057709405</v>
      </c>
      <c r="L345" s="148">
        <v>6225.1692870142751</v>
      </c>
      <c r="M345" s="40">
        <v>5985.7396990521875</v>
      </c>
      <c r="N345" s="80"/>
      <c r="O345" s="168"/>
      <c r="P345" s="168"/>
      <c r="Q345" s="79"/>
    </row>
    <row r="346" spans="1:17">
      <c r="A346" s="32" t="s">
        <v>34</v>
      </c>
      <c r="B346" s="32">
        <v>87</v>
      </c>
      <c r="C346" s="36" t="str">
        <f t="shared" si="34"/>
        <v>UB-87</v>
      </c>
      <c r="D346" s="78">
        <f t="shared" si="37"/>
        <v>7570.5304898016002</v>
      </c>
      <c r="E346" s="148">
        <v>7271.6650560000007</v>
      </c>
      <c r="F346" s="148">
        <v>6824.01</v>
      </c>
      <c r="G346" s="148">
        <v>6824.01</v>
      </c>
      <c r="H346" s="148">
        <f t="shared" si="35"/>
        <v>6824.01</v>
      </c>
      <c r="I346" s="148">
        <v>6644.7582630000006</v>
      </c>
      <c r="J346" s="148">
        <f t="shared" si="36"/>
        <v>6494.73</v>
      </c>
      <c r="K346" s="148">
        <v>6494.7282780593387</v>
      </c>
      <c r="L346" s="148">
        <v>6289.684561359034</v>
      </c>
      <c r="M346" s="40">
        <v>6047.7736166913783</v>
      </c>
      <c r="N346" s="80"/>
      <c r="O346" s="168"/>
      <c r="P346" s="168"/>
      <c r="Q346" s="79"/>
    </row>
    <row r="347" spans="1:17">
      <c r="A347" s="32" t="s">
        <v>34</v>
      </c>
      <c r="B347" s="32">
        <v>88</v>
      </c>
      <c r="C347" s="36" t="str">
        <f t="shared" si="34"/>
        <v>UB-88</v>
      </c>
      <c r="D347" s="78">
        <f t="shared" si="37"/>
        <v>7643.2292201664004</v>
      </c>
      <c r="E347" s="148">
        <v>7341.493824000001</v>
      </c>
      <c r="F347" s="148">
        <v>6889.54</v>
      </c>
      <c r="G347" s="148">
        <v>6889.54</v>
      </c>
      <c r="H347" s="148">
        <f t="shared" si="35"/>
        <v>6889.54</v>
      </c>
      <c r="I347" s="148">
        <v>6708.5690100000011</v>
      </c>
      <c r="J347" s="148">
        <f t="shared" si="36"/>
        <v>6557.1</v>
      </c>
      <c r="K347" s="148">
        <v>6557.095261245835</v>
      </c>
      <c r="L347" s="148">
        <v>6350.0825694807627</v>
      </c>
      <c r="M347" s="40">
        <v>6105.8486245007334</v>
      </c>
      <c r="N347" s="80"/>
      <c r="O347" s="168"/>
      <c r="P347" s="168"/>
      <c r="Q347" s="79"/>
    </row>
    <row r="348" spans="1:17">
      <c r="A348" s="32" t="s">
        <v>34</v>
      </c>
      <c r="B348" s="32">
        <v>89</v>
      </c>
      <c r="C348" s="36" t="str">
        <f t="shared" si="34"/>
        <v>UB-89</v>
      </c>
      <c r="D348" s="78">
        <f t="shared" si="37"/>
        <v>7730.8937047296013</v>
      </c>
      <c r="E348" s="148">
        <v>7425.6975360000015</v>
      </c>
      <c r="F348" s="148">
        <v>6968.56</v>
      </c>
      <c r="G348" s="148">
        <v>6968.56</v>
      </c>
      <c r="H348" s="148">
        <f t="shared" si="35"/>
        <v>6968.56</v>
      </c>
      <c r="I348" s="148">
        <v>6785.5061300000007</v>
      </c>
      <c r="J348" s="148">
        <f t="shared" si="36"/>
        <v>6632.3</v>
      </c>
      <c r="K348" s="148">
        <v>6632.2993795816838</v>
      </c>
      <c r="L348" s="148">
        <v>6422.9124342259192</v>
      </c>
      <c r="M348" s="40">
        <v>6175.8773406018454</v>
      </c>
      <c r="N348" s="80"/>
      <c r="O348" s="168"/>
      <c r="P348" s="168"/>
      <c r="Q348" s="79"/>
    </row>
    <row r="349" spans="1:17">
      <c r="A349" s="32" t="s">
        <v>34</v>
      </c>
      <c r="B349" s="32">
        <v>90</v>
      </c>
      <c r="C349" s="36" t="str">
        <f t="shared" si="34"/>
        <v>UB-90</v>
      </c>
      <c r="D349" s="78">
        <f t="shared" si="37"/>
        <v>7798.5890584128001</v>
      </c>
      <c r="E349" s="148">
        <v>7490.7204480000009</v>
      </c>
      <c r="F349" s="148">
        <v>7029.58</v>
      </c>
      <c r="G349" s="148">
        <v>7029.58</v>
      </c>
      <c r="H349" s="148">
        <f t="shared" si="35"/>
        <v>7029.58</v>
      </c>
      <c r="I349" s="148">
        <v>6844.9277780000011</v>
      </c>
      <c r="J349" s="148">
        <f t="shared" si="36"/>
        <v>6690.38</v>
      </c>
      <c r="K349" s="148">
        <v>6690.3794445904332</v>
      </c>
      <c r="L349" s="148">
        <v>6479.158865572761</v>
      </c>
      <c r="M349" s="40">
        <v>6229.9604476661161</v>
      </c>
      <c r="N349" s="80"/>
      <c r="O349" s="168"/>
      <c r="P349" s="168"/>
      <c r="Q349" s="79"/>
    </row>
    <row r="350" spans="1:17">
      <c r="A350" s="32" t="s">
        <v>34</v>
      </c>
      <c r="B350" s="32">
        <v>91</v>
      </c>
      <c r="C350" s="36" t="str">
        <f t="shared" si="34"/>
        <v>UB-91</v>
      </c>
      <c r="D350" s="78">
        <f t="shared" si="37"/>
        <v>7888.8162481055997</v>
      </c>
      <c r="E350" s="148">
        <v>7577.3856960000003</v>
      </c>
      <c r="F350" s="148">
        <v>7110.91</v>
      </c>
      <c r="G350" s="148">
        <v>7110.91</v>
      </c>
      <c r="H350" s="148">
        <f t="shared" si="35"/>
        <v>7110.91</v>
      </c>
      <c r="I350" s="148">
        <v>6924.1157180000009</v>
      </c>
      <c r="J350" s="148">
        <f t="shared" si="36"/>
        <v>6767.78</v>
      </c>
      <c r="K350" s="148">
        <v>6767.7801656289303</v>
      </c>
      <c r="L350" s="148">
        <v>6554.1159845331495</v>
      </c>
      <c r="M350" s="40">
        <v>6302.0346005126439</v>
      </c>
      <c r="N350" s="80"/>
      <c r="O350" s="168"/>
      <c r="P350" s="168"/>
      <c r="Q350" s="79"/>
    </row>
  </sheetData>
  <sheetProtection algorithmName="SHA-512" hashValue="+nRuJFT4nfhQzLawRgKAj1hwN4PcA7Z3ziTT5ukFd6RQTXhfSnGmAhaw/cYxEBvCarRTb6G4PUKZsPRJBfHBwg==" saltValue="Ihuooy+CWWcPuMnPuQMPgA==" spinCount="100000" sheet="1" objects="1" scenarios="1"/>
  <autoFilter ref="A3:AI350" xr:uid="{00000000-0009-0000-0000-000002000000}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2024-04-23T17:26:04Z</cp:lastPrinted>
  <dcterms:created xsi:type="dcterms:W3CDTF">2005-09-19T21:20:17Z</dcterms:created>
  <dcterms:modified xsi:type="dcterms:W3CDTF">2024-04-23T17:28:23Z</dcterms:modified>
</cp:coreProperties>
</file>